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defaultThemeVersion="124226"/>
  <bookViews>
    <workbookView xWindow="36616" yWindow="65416" windowWidth="29040" windowHeight="15720" tabRatio="601" activeTab="1"/>
  </bookViews>
  <sheets>
    <sheet name="CR" sheetId="1" r:id="rId1"/>
    <sheet name="Détail" sheetId="2" r:id="rId2"/>
    <sheet name="Rapport sur la compatibilité" sheetId="3" state="hidden" r:id="rId3"/>
  </sheets>
  <definedNames>
    <definedName name="_xlnm.Print_Area" localSheetId="0">'CR'!$A$1:$G$67</definedName>
    <definedName name="_xlnm.Print_Titles" localSheetId="1">'Détail'!$8:$14</definedName>
  </definedNames>
  <calcPr calcId="191029"/>
  <extLst/>
</workbook>
</file>

<file path=xl/comments2.xml><?xml version="1.0" encoding="utf-8"?>
<comments xmlns="http://schemas.openxmlformats.org/spreadsheetml/2006/main">
  <authors>
    <author>Caroline Robelin</author>
    <author>Hubert GRECOURT</author>
    <author>Annabelle Béguin</author>
  </authors>
  <commentList>
    <comment ref="L87" authorId="0">
      <text>
        <r>
          <rPr>
            <b/>
            <sz val="9"/>
            <rFont val="Tahoma"/>
            <family val="2"/>
          </rPr>
          <t>Caroline Robelin:</t>
        </r>
        <r>
          <rPr>
            <sz val="9"/>
            <rFont val="Tahoma"/>
            <family val="2"/>
          </rPr>
          <t xml:space="preserve">
2 augmentations successives de 5% en 2021/22 et 2022/23</t>
        </r>
      </text>
    </comment>
    <comment ref="L95" authorId="0">
      <text>
        <r>
          <rPr>
            <b/>
            <sz val="9"/>
            <rFont val="Tahoma"/>
            <family val="2"/>
          </rPr>
          <t>Caroline Robelin:</t>
        </r>
        <r>
          <rPr>
            <sz val="9"/>
            <rFont val="Tahoma"/>
            <family val="2"/>
          </rPr>
          <t xml:space="preserve">
inflation prévue de 40 à 60% pour les fluides énergétiques</t>
        </r>
      </text>
    </comment>
    <comment ref="L99" authorId="0">
      <text>
        <r>
          <rPr>
            <b/>
            <sz val="9"/>
            <rFont val="Tahoma"/>
            <family val="2"/>
          </rPr>
          <t>Caroline Robelin:</t>
        </r>
        <r>
          <rPr>
            <sz val="9"/>
            <rFont val="Tahoma"/>
            <family val="2"/>
          </rPr>
          <t xml:space="preserve">
augmentation de 10% en moyenne sur le prix des denrées alimentaires </t>
        </r>
      </text>
    </comment>
    <comment ref="E110" authorId="1">
      <text>
        <r>
          <rPr>
            <b/>
            <sz val="9"/>
            <rFont val="Tahoma"/>
            <family val="2"/>
          </rPr>
          <t>Hubert GRECOURT:</t>
        </r>
        <r>
          <rPr>
            <sz val="9"/>
            <rFont val="Tahoma"/>
            <family val="2"/>
          </rPr>
          <t xml:space="preserve">
Ratio : Matières et fournitures pédagogiques &amp; loisirs</t>
        </r>
      </text>
    </comment>
    <comment ref="H110" authorId="1">
      <text>
        <r>
          <rPr>
            <b/>
            <sz val="9"/>
            <rFont val="Tahoma"/>
            <family val="2"/>
          </rPr>
          <t>Hubert GRECOURT:</t>
        </r>
        <r>
          <rPr>
            <sz val="9"/>
            <rFont val="Tahoma"/>
            <family val="2"/>
          </rPr>
          <t xml:space="preserve">
Ratio : Matières et fournitures pédagogiques &amp; loisirs</t>
        </r>
      </text>
    </comment>
    <comment ref="K110" authorId="1">
      <text>
        <r>
          <rPr>
            <b/>
            <sz val="9"/>
            <rFont val="Tahoma"/>
            <family val="2"/>
          </rPr>
          <t>Hubert GRECOURT:</t>
        </r>
        <r>
          <rPr>
            <sz val="9"/>
            <rFont val="Tahoma"/>
            <family val="2"/>
          </rPr>
          <t xml:space="preserve">
Ratio : Matières et fournitures pédagogiques &amp; loisirs</t>
        </r>
      </text>
    </comment>
    <comment ref="N110" authorId="1">
      <text>
        <r>
          <rPr>
            <b/>
            <sz val="9"/>
            <rFont val="Tahoma"/>
            <family val="2"/>
          </rPr>
          <t>Hubert GRECOURT:</t>
        </r>
        <r>
          <rPr>
            <sz val="9"/>
            <rFont val="Tahoma"/>
            <family val="2"/>
          </rPr>
          <t xml:space="preserve">
Ratio : Matières et fournitures pédagogiques &amp; loisirs</t>
        </r>
      </text>
    </comment>
    <comment ref="Q110" authorId="1">
      <text>
        <r>
          <rPr>
            <b/>
            <sz val="9"/>
            <rFont val="Tahoma"/>
            <family val="2"/>
          </rPr>
          <t>Hubert GRECOURT:</t>
        </r>
        <r>
          <rPr>
            <sz val="9"/>
            <rFont val="Tahoma"/>
            <family val="2"/>
          </rPr>
          <t xml:space="preserve">
Ratio : Matières et fournitures pédagogiques &amp; loisirs</t>
        </r>
      </text>
    </comment>
    <comment ref="T110" authorId="1">
      <text>
        <r>
          <rPr>
            <b/>
            <sz val="9"/>
            <rFont val="Tahoma"/>
            <family val="2"/>
          </rPr>
          <t>Hubert GRECOURT:</t>
        </r>
        <r>
          <rPr>
            <sz val="9"/>
            <rFont val="Tahoma"/>
            <family val="2"/>
          </rPr>
          <t xml:space="preserve">
Ratio : Matières et fournitures pédagogiques &amp; loisirs</t>
        </r>
      </text>
    </comment>
    <comment ref="E135" authorId="1">
      <text>
        <r>
          <rPr>
            <b/>
            <sz val="9"/>
            <rFont val="Tahoma"/>
            <family val="2"/>
          </rPr>
          <t>Hubert GRECOURT:</t>
        </r>
        <r>
          <rPr>
            <sz val="9"/>
            <rFont val="Tahoma"/>
            <family val="2"/>
          </rPr>
          <t xml:space="preserve">
Ratio : Charges externes &amp; amortissements des immobilisations</t>
        </r>
      </text>
    </comment>
    <comment ref="H135" authorId="1">
      <text>
        <r>
          <rPr>
            <b/>
            <sz val="9"/>
            <rFont val="Tahoma"/>
            <family val="2"/>
          </rPr>
          <t>Hubert GRECOURT:</t>
        </r>
        <r>
          <rPr>
            <sz val="9"/>
            <rFont val="Tahoma"/>
            <family val="2"/>
          </rPr>
          <t xml:space="preserve">
Ratio : Charges externes &amp; amortissements des immobilisations</t>
        </r>
      </text>
    </comment>
    <comment ref="K135" authorId="1">
      <text>
        <r>
          <rPr>
            <b/>
            <sz val="9"/>
            <rFont val="Tahoma"/>
            <family val="2"/>
          </rPr>
          <t>Hubert GRECOURT:</t>
        </r>
        <r>
          <rPr>
            <sz val="9"/>
            <rFont val="Tahoma"/>
            <family val="2"/>
          </rPr>
          <t xml:space="preserve">
Ratio : Charges externes &amp; amortissements des immobilisations</t>
        </r>
      </text>
    </comment>
    <comment ref="N135" authorId="1">
      <text>
        <r>
          <rPr>
            <b/>
            <sz val="9"/>
            <rFont val="Tahoma"/>
            <family val="2"/>
          </rPr>
          <t>Hubert GRECOURT:</t>
        </r>
        <r>
          <rPr>
            <sz val="9"/>
            <rFont val="Tahoma"/>
            <family val="2"/>
          </rPr>
          <t xml:space="preserve">
Ratio : Charges externes &amp; amortissements des immobilisations</t>
        </r>
      </text>
    </comment>
    <comment ref="Q135" authorId="1">
      <text>
        <r>
          <rPr>
            <b/>
            <sz val="9"/>
            <rFont val="Tahoma"/>
            <family val="2"/>
          </rPr>
          <t>Hubert GRECOURT:</t>
        </r>
        <r>
          <rPr>
            <sz val="9"/>
            <rFont val="Tahoma"/>
            <family val="2"/>
          </rPr>
          <t xml:space="preserve">
Ratio : Charges externes &amp; amortissements des immobilisations</t>
        </r>
      </text>
    </comment>
    <comment ref="T135" authorId="1">
      <text>
        <r>
          <rPr>
            <b/>
            <sz val="9"/>
            <rFont val="Tahoma"/>
            <family val="2"/>
          </rPr>
          <t>Hubert GRECOURT:</t>
        </r>
        <r>
          <rPr>
            <sz val="9"/>
            <rFont val="Tahoma"/>
            <family val="2"/>
          </rPr>
          <t xml:space="preserve">
Ratio : Charges externes &amp; amortissements des immobilisations</t>
        </r>
      </text>
    </comment>
    <comment ref="L178" authorId="2">
      <text>
        <r>
          <rPr>
            <b/>
            <sz val="9"/>
            <rFont val="Tahoma"/>
            <family val="2"/>
          </rPr>
          <t>Annabelle Béguin:</t>
        </r>
        <r>
          <rPr>
            <sz val="9"/>
            <rFont val="Tahoma"/>
            <family val="2"/>
          </rPr>
          <t xml:space="preserve">
* hausse générale de 7% des charges de personnel suite à l'accord de classification à partir du 01/09/2017
* nouveau statut du CE1 : hausses cumulatives :
17/18 = 6,75 €/élève
18/19 = 6,00 €/élève
19/20 = 5,75 €/élève
20/21 = 5,50 €/élève
21/22 = 5,50 €/élève
22/23 = 5,00 €/élève</t>
        </r>
      </text>
    </comment>
  </commentList>
</comments>
</file>

<file path=xl/sharedStrings.xml><?xml version="1.0" encoding="utf-8"?>
<sst xmlns="http://schemas.openxmlformats.org/spreadsheetml/2006/main" count="349" uniqueCount="284">
  <si>
    <t>PRODUITS</t>
  </si>
  <si>
    <t>Produits des prestations privées</t>
  </si>
  <si>
    <t>Participation Etat &amp; collectivités</t>
  </si>
  <si>
    <t>Produits financiers</t>
  </si>
  <si>
    <t>CHARGES</t>
  </si>
  <si>
    <t>Prestations matières &amp; fournitures</t>
  </si>
  <si>
    <t>Charges externes</t>
  </si>
  <si>
    <t>Autres charges exterieures</t>
  </si>
  <si>
    <t>Impôts et taxes</t>
  </si>
  <si>
    <t>Charges de personnel</t>
  </si>
  <si>
    <t>Charges de gestion courante</t>
  </si>
  <si>
    <t>Charges financières</t>
  </si>
  <si>
    <t>Dotations aux amortissements &amp; provisions</t>
  </si>
  <si>
    <t>RESULTAT COURANT</t>
  </si>
  <si>
    <t>Produits exceptionnels</t>
  </si>
  <si>
    <t>Charges exceptionnelles</t>
  </si>
  <si>
    <t>RESULTAT DE L'EXERCICE</t>
  </si>
  <si>
    <t>Autres produits de gestion courante</t>
  </si>
  <si>
    <t>EFFECTIF</t>
  </si>
  <si>
    <t>Subventions de fonctionnement</t>
  </si>
  <si>
    <t>Contrôle</t>
  </si>
  <si>
    <t>AFFRANCHISSEMENTS</t>
  </si>
  <si>
    <t>Transfert de charges d'exploitation</t>
  </si>
  <si>
    <t>Cellules contenant des "modif manuelles"</t>
  </si>
  <si>
    <t>Synthèse financière</t>
  </si>
  <si>
    <t>Réintégration Dot. Amortissement &amp; Prov</t>
  </si>
  <si>
    <t>Déduction amortissement subventions</t>
  </si>
  <si>
    <t>CAF</t>
  </si>
  <si>
    <t>Ressources (Subventions &amp; Emprunts)</t>
  </si>
  <si>
    <t>Emplois</t>
  </si>
  <si>
    <t xml:space="preserve">                    Investissement (Immo)</t>
  </si>
  <si>
    <t xml:space="preserve">                    Remboursement Capitaux emprunts</t>
  </si>
  <si>
    <t xml:space="preserve">Variation fond de roulement </t>
  </si>
  <si>
    <t>Fond de roulement début d'exercice</t>
  </si>
  <si>
    <t>Fonds de roulement fin d'exercice</t>
  </si>
  <si>
    <t>Marge Disponible</t>
  </si>
  <si>
    <t>Provisions constituées</t>
  </si>
  <si>
    <t>PETIT MATERIEL ET FOURNITURES INFORMATIQUES</t>
  </si>
  <si>
    <t>PETIT MATERIEL ET FOURNITURES ADMINISTRATIVES</t>
  </si>
  <si>
    <t>SERVICES GESTION (UDOGEC/UROGEC)</t>
  </si>
  <si>
    <t>INTERETS BANCAIRES ET SUR OPERATIONS DE FINANCEMENT</t>
  </si>
  <si>
    <t xml:space="preserve">                   Subventions</t>
  </si>
  <si>
    <t>Montants</t>
  </si>
  <si>
    <t>Ratios</t>
  </si>
  <si>
    <t>Recommandations</t>
  </si>
  <si>
    <t>Rapport sur la compatibilité concernant PREVISIONNEL sur 4 ans Type - site - ratios.xls</t>
  </si>
  <si>
    <t>Exécuté le 05/10/2018 11:26</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</si>
  <si>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</si>
  <si>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</si>
  <si>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</si>
  <si>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</si>
  <si>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</si>
  <si>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</si>
  <si>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15 à 25 %</t>
  </si>
  <si>
    <t>45 à 47 %</t>
  </si>
  <si>
    <t>Maxi 4 %</t>
  </si>
  <si>
    <t>Maxi 8 %</t>
  </si>
  <si>
    <t>4 à 6 %</t>
  </si>
  <si>
    <t>Maxi 2 %</t>
  </si>
  <si>
    <t>Maxi 3 %</t>
  </si>
  <si>
    <t>Lignes budgétaires impactées par les effectifs</t>
  </si>
  <si>
    <t>Lignes budgétaires non impactées par les effectifs</t>
  </si>
  <si>
    <t>2021-2022</t>
  </si>
  <si>
    <t>2022-2023</t>
  </si>
  <si>
    <t>VOYAGES ET DEPLACEMENTS</t>
  </si>
  <si>
    <t>Reprise s/amortissement &amp; provision</t>
  </si>
  <si>
    <t>PUBLICATIONS</t>
  </si>
  <si>
    <t>EFFECTIF TOTAL</t>
  </si>
  <si>
    <t>Maxi 7%</t>
  </si>
  <si>
    <t xml:space="preserve">OGEC  </t>
  </si>
  <si>
    <t>EFFECTIF MATERNELLE / ECOLE</t>
  </si>
  <si>
    <t>EFFECTIF ELEMENTAIRE / COLLEGE</t>
  </si>
  <si>
    <t>CONGES PAYES</t>
  </si>
  <si>
    <t>20 à 23 %</t>
  </si>
  <si>
    <t>360€/el/an</t>
  </si>
  <si>
    <t>370€/el/an</t>
  </si>
  <si>
    <t>380€/el/an</t>
  </si>
  <si>
    <t>390€/el/an</t>
  </si>
  <si>
    <t>310€/el/an</t>
  </si>
  <si>
    <t>Inflation tarification OGEC à modifier selon tarifs votés</t>
  </si>
  <si>
    <t xml:space="preserve">une saisie manuelle </t>
  </si>
  <si>
    <t>CONTRIBUTION DES FAMILLES: ENSEIGNEMENT</t>
  </si>
  <si>
    <t>CONTRIBUTION DES FAMILLES: RESTAURATION</t>
  </si>
  <si>
    <t>PRESTATIONS DE SERVICE - APPRENTIS ET COMMENSAUX: RESTAURATION</t>
  </si>
  <si>
    <t>PRESTATIONS ANNEXES AUX FAMILLES: ASSURANCES</t>
  </si>
  <si>
    <t>PRESTATIONS ANNEXES AUX FAMILLES: SORTIES PEDGOGIQUES ET ACTIVITES LOISIRS</t>
  </si>
  <si>
    <t>PRESTATIONS ANNEXES AUX FAMILLES: ETUDES ET AIDES AUX DEVOIRS</t>
  </si>
  <si>
    <t>PRESTATIONS ANNEXES AUX FAMILLES: GARDERIE</t>
  </si>
  <si>
    <t>CONTRIBUTION DES FAMILLES: DROITS DES EXAMENS, CONCOURS</t>
  </si>
  <si>
    <t>CONTRIBUTION DES FAMILLES: DROITS D'INSCRIPTIONS</t>
  </si>
  <si>
    <t>VENTES DE MARCHANDISES: OUVRAGES, TABLETTES REVENDUS</t>
  </si>
  <si>
    <t>VENTES DE MARCHANDISES: FOURNITURES D'ENSEIGNEMENT REVENDUES</t>
  </si>
  <si>
    <t>PRODUITS DES SERVICES EXPLOITES DANS L'INTERET DU PERSONNEL: REPAS CEDES OU VALEUR REPAS</t>
  </si>
  <si>
    <t>AUTRES PRODUITS D'ACTIVITES ANNEXES</t>
  </si>
  <si>
    <t>RABAIS, REMISES, RISTOURNES ACCORDES PAR L'ENTITE: REDUCTION SUR ENSEIGNEMENT</t>
  </si>
  <si>
    <t>RABAIS, REMISES, RISTOURNES ACCORDES PAR L'ENTITE: REDUCTION SUR RESTAURATION</t>
  </si>
  <si>
    <t>RABAIS, REMISES, RISTOURNES ACCORDES PAR L'ENTITE: AUTRES PRESTATIONS DE SERVICES</t>
  </si>
  <si>
    <t xml:space="preserve">COMMUNES ET GROUPEMENTS DE COMMUNES - AUTRES COMMUNES </t>
  </si>
  <si>
    <t>ETAT: SUBVENTIONS DIVERSES</t>
  </si>
  <si>
    <t>DEPARTEMENTS: SUBVENTIONS DIVERSES</t>
  </si>
  <si>
    <t>COMMUNES ET GROUPEMENTS DE COMMUNE: SUBVENTIONS FOURNITURES SCOLAIRES</t>
  </si>
  <si>
    <t>COMMUNES ET GROUPEMENTS DE COMMUNE: SUBVENTION RESTAURATION</t>
  </si>
  <si>
    <r>
      <t xml:space="preserve">REVENUS DES IMMEUBLES NON AFFECTES AUX ACTIVITES SCOLAIRES 
</t>
    </r>
    <r>
      <rPr>
        <i/>
        <sz val="7"/>
        <rFont val="Arial"/>
        <family val="2"/>
      </rPr>
      <t>(SI LOCATION DE BARNUM DONT L'OGEC EST PROPRIETAIRE OU LOCATION D'UN LOGEMENT)</t>
    </r>
  </si>
  <si>
    <r>
      <t xml:space="preserve">COMMUNES ET GROUPEMENTS DE COMMUNE: SUBVENTIONS DIVERSES 
</t>
    </r>
    <r>
      <rPr>
        <i/>
        <sz val="7"/>
        <rFont val="Arial"/>
        <family val="2"/>
      </rPr>
      <t>(SUBVENTIONS POUR L'ACCUEIL PERISCOLAIRE OU SORTIES SCOLAIRES)</t>
    </r>
  </si>
  <si>
    <t xml:space="preserve">DONS MANUELS </t>
  </si>
  <si>
    <t>AUTRES CONTRIBUTIONS FINANCIERES RECUES</t>
  </si>
  <si>
    <t>QUOTES-PARTS DE GENEROSITE RECUES</t>
  </si>
  <si>
    <t>REVENUS DES VALEURS MOBILIERES DE PLACEMENT &amp; AUTRES PRODUITS FINANCIERS</t>
  </si>
  <si>
    <t>REPRISES SUR PROVISIONS POUR RISQUES</t>
  </si>
  <si>
    <t>REPRISES SUR PROVISIONS POUR RISQUES PRUD'HOMAUX</t>
  </si>
  <si>
    <t>REPRISES SUR DEPRECIATIONS DES ACTIFS CIRCULANTS: CREANCES</t>
  </si>
  <si>
    <t>PROVISIONS POUR INDEMNITES DE DEPART EN RETRAITE - AUTRES PERSONNELS DE DROIT PRIVE</t>
  </si>
  <si>
    <t>PRODUITS COURANTS ENCAISSABLES</t>
  </si>
  <si>
    <t>PRESTATIONS DE SERVICES: ENTRETIEN ESPACES VERTS</t>
  </si>
  <si>
    <t>PRESTATIONS DE SERVICES: NETTOYAGE DES LOCAUX</t>
  </si>
  <si>
    <t>PRESTATIONS DE SERVICES: BLANCHISSAGE EXTERIEUR</t>
  </si>
  <si>
    <t>PRESTATIONS DE SERVICES: FOURNITURE DE REPAS</t>
  </si>
  <si>
    <t>AUTRES PRESTATIONS DE SERVICES: AUTRE RESTAURATION EXTERIEURE</t>
  </si>
  <si>
    <t>PRESTATIONS DE SERVICES SPECIFIQUES A LA SCOLARITE: ASSURANCES SCOLAIRES</t>
  </si>
  <si>
    <t>FOURNITURES NON STOCKABLES: EAU</t>
  </si>
  <si>
    <t>FOURNITURES NON STOCKABLES: ELECTRICITE</t>
  </si>
  <si>
    <t>FOURNITURES NON STOCKABLES: GAZ</t>
  </si>
  <si>
    <t>FOURNITURES NON STOCKABLES: FUEL</t>
  </si>
  <si>
    <t>FOURNITURES ET PETIT MATERIEL ENTRETIEN: NETTOYAGE</t>
  </si>
  <si>
    <t>FOURNITURES ET PETIT MATERIEL ENTRETIEN: COVID 19</t>
  </si>
  <si>
    <r>
      <t xml:space="preserve">PETIT MATERIEL ET FOURNITURES REPROGRAPHIE 
</t>
    </r>
    <r>
      <rPr>
        <i/>
        <sz val="7"/>
        <rFont val="Arial"/>
        <family val="2"/>
      </rPr>
      <t>(FACTURE PRESTATAIRE COPIEUR, ENCRES, ETC)</t>
    </r>
  </si>
  <si>
    <t>ACTIVITE D'ENSEIGNEMENT</t>
  </si>
  <si>
    <r>
      <t xml:space="preserve">DIVERS 
</t>
    </r>
    <r>
      <rPr>
        <i/>
        <sz val="7"/>
        <rFont val="Arial"/>
        <family val="2"/>
      </rPr>
      <t>(PETITS MOBILIERS SCOLAIRE, RANGEMENTS, BUREAUX ELEVES, TABLEAUX, COUCHETTES, ETC)</t>
    </r>
  </si>
  <si>
    <t>ACHATS DE MARCHANDISES: LIVRES</t>
  </si>
  <si>
    <t>ACHATS DE MARCHANDISES: FOURNITURES</t>
  </si>
  <si>
    <t>RABAIS, REMISES ET RISTOURNES OBTENUS SUR ACHATS</t>
  </si>
  <si>
    <r>
      <t xml:space="preserve">PRESTATIONS DE SERVICES: INFORMATIQUE A FACON 
</t>
    </r>
    <r>
      <rPr>
        <i/>
        <sz val="7"/>
        <rFont val="Arial"/>
        <family val="2"/>
      </rPr>
      <t>(CREATION D'UN SITE INTERNET, DROIT D'ENTREE ET DE MISE EN PLACE D'UN NOUVEAU LOGICIEL DE COMPTABILITE, ANNUALITE ECOLE DIRECTE)</t>
    </r>
  </si>
  <si>
    <r>
      <t xml:space="preserve">PRESTATIONS DE SERVICES: AUTRES PRESTATIONS 
</t>
    </r>
    <r>
      <rPr>
        <i/>
        <sz val="7"/>
        <rFont val="Arial"/>
        <family val="2"/>
      </rPr>
      <t>(TELESURVEILLANCE PAR ENTREPRISE EXTERIEURE, FRAIS D'INSTALLATION D'UN MODULAIRE)</t>
    </r>
  </si>
  <si>
    <r>
      <t xml:space="preserve">PRESTATIONS DE SERVICES SPECIFIQUES A LA SCOLARITE: SPORTS 
</t>
    </r>
    <r>
      <rPr>
        <i/>
        <sz val="7"/>
        <rFont val="Arial"/>
        <family val="2"/>
      </rPr>
      <t>(PISCINE, PATINOIRE, …)</t>
    </r>
  </si>
  <si>
    <r>
      <t xml:space="preserve">PRESTATIONS DE SERVICES SPECIFIQUES A LA SCOLARITE: LOISIRS 
</t>
    </r>
    <r>
      <rPr>
        <i/>
        <sz val="7"/>
        <rFont val="Arial"/>
        <family val="2"/>
      </rPr>
      <t>(CINEMA, THEATRE, VOYAGES, CLASSES VERTES, …)</t>
    </r>
  </si>
  <si>
    <t>FOURNITURES POUR ATELIER D'ENTRETIEN</t>
  </si>
  <si>
    <r>
      <t xml:space="preserve">AUTRES </t>
    </r>
    <r>
      <rPr>
        <i/>
        <sz val="7"/>
        <rFont val="Arial"/>
        <family val="2"/>
      </rPr>
      <t>(PETITS MOBILIERS OU DECORATIONS HORS-SCOLAIRE)</t>
    </r>
  </si>
  <si>
    <r>
      <t xml:space="preserve">INFIRMERIE </t>
    </r>
    <r>
      <rPr>
        <i/>
        <sz val="7"/>
        <rFont val="Arial"/>
        <family val="2"/>
      </rPr>
      <t>(INFIRMERIE, DEFIBRILLATEUR ET PPMS)</t>
    </r>
  </si>
  <si>
    <r>
      <t xml:space="preserve">RESTAURATION </t>
    </r>
    <r>
      <rPr>
        <i/>
        <sz val="7"/>
        <rFont val="Arial"/>
        <family val="2"/>
      </rPr>
      <t>(FOURNITURES POUR ASSURER LE SERVICE CANTINE)</t>
    </r>
  </si>
  <si>
    <r>
      <t xml:space="preserve">PRESTATIONS DE SERVICES SPECIFIQUES A LA SCOLARITE: ENSEIGNEMENT 
</t>
    </r>
    <r>
      <rPr>
        <i/>
        <sz val="7"/>
        <rFont val="Arial"/>
        <family val="2"/>
      </rPr>
      <t>(INFORMATIQUE, LABOS DES LANGUES, ...)</t>
    </r>
  </si>
  <si>
    <r>
      <t xml:space="preserve">DENREES ALIEMENTAIRES </t>
    </r>
    <r>
      <rPr>
        <i/>
        <sz val="7"/>
        <rFont val="Arial"/>
        <family val="2"/>
      </rPr>
      <t>(GOUTERS DES ENFANTS, PAINS, ETC)</t>
    </r>
  </si>
  <si>
    <r>
      <t>PETIT MATERIEL DE CUISINE</t>
    </r>
    <r>
      <rPr>
        <i/>
        <sz val="7"/>
        <rFont val="Arial"/>
        <family val="2"/>
      </rPr>
      <t xml:space="preserve"> (USTENSILES POUR FAIRE LA CUISINE)</t>
    </r>
  </si>
  <si>
    <r>
      <t xml:space="preserve">PASTORALE, CATECHESE ET CULTE 
</t>
    </r>
    <r>
      <rPr>
        <i/>
        <sz val="7"/>
        <rFont val="Arial"/>
        <family val="2"/>
      </rPr>
      <t>(LIVRES ET FOURNITURES DE CATECHISME)</t>
    </r>
  </si>
  <si>
    <r>
      <t xml:space="preserve">UTILISATIONS DES FONDS DEDIES SUR CONTRIBUTIONS FINANCIERES D'AUTRES ORGANISMES 
</t>
    </r>
    <r>
      <rPr>
        <i/>
        <sz val="7"/>
        <rFont val="Arial"/>
        <family val="2"/>
      </rPr>
      <t>(QUOTES-PARTS DES SUBVENTIONS - COMPTE 195000)</t>
    </r>
  </si>
  <si>
    <r>
      <t xml:space="preserve">FORFAIT EXTERNAT - ENSEIGNEMENT GENERAL, TECHNOLOGIQUE ET PROFESSIONNEL 
</t>
    </r>
    <r>
      <rPr>
        <i/>
        <sz val="7"/>
        <rFont val="Arial"/>
        <family val="2"/>
      </rPr>
      <t>(POUR LES COLLEGES)</t>
    </r>
  </si>
  <si>
    <r>
      <t xml:space="preserve">FORFAIT EXTERNAT - PART MATERIEL </t>
    </r>
    <r>
      <rPr>
        <i/>
        <sz val="7"/>
        <rFont val="Arial"/>
        <family val="2"/>
      </rPr>
      <t>(POUR LES COLLEGES)</t>
    </r>
  </si>
  <si>
    <r>
      <t xml:space="preserve">FORFAIT EXTERNAT - PART PERSONNEL </t>
    </r>
    <r>
      <rPr>
        <i/>
        <sz val="7"/>
        <rFont val="Arial"/>
        <family val="2"/>
      </rPr>
      <t>(POUR LES COLLEGES)</t>
    </r>
  </si>
  <si>
    <r>
      <t xml:space="preserve">COMMUNES ET GROUPEMENTS DE COMMUNES - COMMUNE SIEGE </t>
    </r>
    <r>
      <rPr>
        <i/>
        <sz val="7"/>
        <rFont val="Arial"/>
        <family val="2"/>
      </rPr>
      <t>(FORFAIT COMMUNAL)</t>
    </r>
  </si>
  <si>
    <r>
      <t xml:space="preserve">AIDES A L'EMPLOI: AUTRES AIDES A L'EMPLOI </t>
    </r>
    <r>
      <rPr>
        <i/>
        <sz val="7"/>
        <rFont val="Arial"/>
        <family val="2"/>
      </rPr>
      <t>(AIDE APS POUR CAE/CUI)</t>
    </r>
  </si>
  <si>
    <r>
      <t xml:space="preserve">MISE A DISPOSITION DE PERSONNEL FACTUREE 
</t>
    </r>
    <r>
      <rPr>
        <i/>
        <sz val="7"/>
        <rFont val="Arial"/>
        <family val="2"/>
      </rPr>
      <t>(SI UN SALARIE EST DETACHE SUR UN AUTRE ETABLISSEMENT)</t>
    </r>
  </si>
  <si>
    <r>
      <t xml:space="preserve">PRESTATIONS ANNEXES AUX FAMILLES: DISTRIBUTEURS AUTOMATIQUES 
</t>
    </r>
    <r>
      <rPr>
        <i/>
        <sz val="7"/>
        <rFont val="Arial"/>
        <family val="2"/>
      </rPr>
      <t>(TELEPHONE, BOISSONS, ETC)</t>
    </r>
  </si>
  <si>
    <r>
      <t xml:space="preserve">PRESTATIONS ANNEXES AUX FAMILLES: PRESTATIONS NUMERIQUES 
</t>
    </r>
    <r>
      <rPr>
        <i/>
        <sz val="7"/>
        <rFont val="Arial"/>
        <family val="2"/>
      </rPr>
      <t>(TABLETTES, OUVRAGES, ...)</t>
    </r>
  </si>
  <si>
    <r>
      <t xml:space="preserve">PRESTATIONS ANNEXES AUX FAMILLES: CLUBS, FOYER, ACTIVITES DIVERSES 
</t>
    </r>
    <r>
      <rPr>
        <i/>
        <sz val="7"/>
        <rFont val="Arial"/>
        <family val="2"/>
      </rPr>
      <t>(COURS D'ANGLAIS, ....)</t>
    </r>
  </si>
  <si>
    <r>
      <t xml:space="preserve">PRESTATIONS ANNEXES AUX FAMILLES: AUTRES </t>
    </r>
    <r>
      <rPr>
        <i/>
        <sz val="7"/>
        <rFont val="Arial"/>
        <family val="2"/>
      </rPr>
      <t>(BILANS PSY, GOUTERS...)</t>
    </r>
  </si>
  <si>
    <r>
      <t xml:space="preserve">VENTES DE MARCHANDISES: AUTRES </t>
    </r>
    <r>
      <rPr>
        <i/>
        <sz val="7"/>
        <rFont val="Arial"/>
        <family val="2"/>
      </rPr>
      <t>(PHOTOS DE CLASSE, CULTURE CHRETIENNE...)</t>
    </r>
  </si>
  <si>
    <r>
      <t xml:space="preserve">AUTRES SUBVENTIONS D'EXPLOITATION: AUTRES </t>
    </r>
    <r>
      <rPr>
        <i/>
        <sz val="7"/>
        <rFont val="Arial"/>
        <family val="2"/>
      </rPr>
      <t>(SUBVENTION UGSEL)</t>
    </r>
  </si>
  <si>
    <r>
      <t xml:space="preserve">COTISATIONS COLLECTEES POUR LE COMPTE D'UN TIERS </t>
    </r>
    <r>
      <rPr>
        <i/>
        <sz val="7"/>
        <rFont val="Arial"/>
        <family val="2"/>
      </rPr>
      <t>(COTISATIONS APEL)</t>
    </r>
  </si>
  <si>
    <r>
      <t xml:space="preserve">ACHATS DE MARCHANDISES: AUTRES </t>
    </r>
    <r>
      <rPr>
        <i/>
        <sz val="7"/>
        <rFont val="Arial"/>
        <family val="2"/>
      </rPr>
      <t>(PHOTOS)</t>
    </r>
  </si>
  <si>
    <r>
      <t xml:space="preserve">LOCATIONS IMMOBILIERES </t>
    </r>
    <r>
      <rPr>
        <i/>
        <sz val="7"/>
        <rFont val="Arial"/>
        <family val="2"/>
      </rPr>
      <t>(LOCATION D'UN LOCAL, MODULAIRE)</t>
    </r>
  </si>
  <si>
    <t>LOCATIONS IMMOBILIERES LIEES A LA FORMATION PROFESSIONNELLE</t>
  </si>
  <si>
    <r>
      <t xml:space="preserve">MOCATIONS MOBILIERES </t>
    </r>
    <r>
      <rPr>
        <i/>
        <sz val="7"/>
        <rFont val="Arial"/>
        <family val="2"/>
      </rPr>
      <t>(LOCATION COPIEUR)</t>
    </r>
  </si>
  <si>
    <t>ENTRETIEN ET REPARATION DE NATURE "PROPRIETAIRE"</t>
  </si>
  <si>
    <t>ENTRETIEN ET REPARATION DE NATURE "LOCATAIRE"</t>
  </si>
  <si>
    <r>
      <t xml:space="preserve">CHARGES DE MISES AUX NORMES LIEES A L'ACTIVITE 
</t>
    </r>
    <r>
      <rPr>
        <i/>
        <sz val="7"/>
        <rFont val="Arial"/>
        <family val="2"/>
      </rPr>
      <t>(ENTRETIEN RELATIF AUX NORMES ADAP, QUALITE DE L'AIR, RADON, APAGE, ETC)</t>
    </r>
  </si>
  <si>
    <r>
      <t xml:space="preserve">ENTRETIEN ET REPARATIONS SUR BIENS MOBILIERS 
</t>
    </r>
    <r>
      <rPr>
        <i/>
        <sz val="7"/>
        <rFont val="Arial"/>
        <family val="2"/>
      </rPr>
      <t>(REPARATION LAVE-VAISSELLE, LAVE-LINGE, ORDINATEURS ET ETC)</t>
    </r>
  </si>
  <si>
    <r>
      <t>MULTIRISQUES (</t>
    </r>
    <r>
      <rPr>
        <i/>
        <sz val="7"/>
        <rFont val="Arial"/>
        <family val="2"/>
      </rPr>
      <t xml:space="preserve">ASSURANCE BATIMENT PAR LA </t>
    </r>
    <r>
      <rPr>
        <b/>
        <i/>
        <u val="single"/>
        <sz val="7"/>
        <rFont val="Arial"/>
        <family val="2"/>
      </rPr>
      <t>FONDATION</t>
    </r>
    <r>
      <rPr>
        <i/>
        <sz val="7"/>
        <rFont val="Arial"/>
        <family val="2"/>
      </rPr>
      <t xml:space="preserve"> OU AUTRES ASSUREURS)</t>
    </r>
  </si>
  <si>
    <r>
      <t xml:space="preserve">ASSURANCE OBLIGATOIRE DOMMAGE CONSTRUCTION </t>
    </r>
    <r>
      <rPr>
        <i/>
        <sz val="7"/>
        <rFont val="Arial"/>
        <family val="2"/>
      </rPr>
      <t>(ASSURANCE DECENNALE)</t>
    </r>
  </si>
  <si>
    <t>ASSURANCES-TRANSPORT</t>
  </si>
  <si>
    <t>ASSURANCE RESPONSABILITE CIVILE COLLECTIVE</t>
  </si>
  <si>
    <t>ASSURANCE MATERIEL</t>
  </si>
  <si>
    <t>ASSURANCE ACCIDENTS DU TRAVAIL ELEVES</t>
  </si>
  <si>
    <t>DIVERS: DOCUMENTATION GENERALE</t>
  </si>
  <si>
    <t>DIVERS: FRAIS COLLOQUES, SEMINAIRES, CONFERENCES</t>
  </si>
  <si>
    <t>PERSONNEL EXTERIEUR A L'ETABLISSEMENT: PERSONNEL INTERIMAIRE</t>
  </si>
  <si>
    <t>PERSONNEL EXTERIEUR A L'ETABLISSEMENT: PERSONNEL DETACHE OU PERTE A L'ENTITE</t>
  </si>
  <si>
    <r>
      <t xml:space="preserve">MAINTENANCE 
</t>
    </r>
    <r>
      <rPr>
        <i/>
        <sz val="7"/>
        <rFont val="Arial"/>
        <family val="2"/>
      </rPr>
      <t>(CONTRAT DE MAINTENANCE INFORMATIQUE, EXTINCTEUR, CONTROLE ELECTRIQUE, SECURITE, FACTURE APLON, CHARLEMAGNE, AGATE, ETC)</t>
    </r>
  </si>
  <si>
    <r>
      <t xml:space="preserve">HONORAIRES PEDAGOGIQUES 
</t>
    </r>
    <r>
      <rPr>
        <i/>
        <sz val="7"/>
        <rFont val="Arial"/>
        <family val="2"/>
      </rPr>
      <t>(INTERVENANT SUR SENSIBILISATION AUX HARCELEMENTS, CONFLITS PEDAGOGIQUES, ETC)</t>
    </r>
  </si>
  <si>
    <r>
      <t>HONORAIRES ADMINISTRATIFS</t>
    </r>
    <r>
      <rPr>
        <i/>
        <sz val="7"/>
        <rFont val="Arial"/>
        <family val="2"/>
      </rPr>
      <t xml:space="preserve"> (AVOCATS, ADAP)</t>
    </r>
  </si>
  <si>
    <r>
      <t xml:space="preserve">HONORAIRES IMMOBILIERS </t>
    </r>
    <r>
      <rPr>
        <i/>
        <sz val="7"/>
        <rFont val="Arial"/>
        <family val="2"/>
      </rPr>
      <t>(PLANS DE L'ECOLE)</t>
    </r>
  </si>
  <si>
    <r>
      <t xml:space="preserve">AUTRES </t>
    </r>
    <r>
      <rPr>
        <i/>
        <sz val="7"/>
        <rFont val="Arial"/>
        <family val="2"/>
      </rPr>
      <t>(ANALYSE DU LABORATOIRE POUR LA CANTINE, NUTRITIONNISTE, ETC)</t>
    </r>
  </si>
  <si>
    <r>
      <t xml:space="preserve">FRAIS D'ACTES ET CONTENTIEUX </t>
    </r>
    <r>
      <rPr>
        <i/>
        <sz val="7"/>
        <rFont val="Arial"/>
        <family val="2"/>
      </rPr>
      <t>(HUISSIERS)</t>
    </r>
  </si>
  <si>
    <r>
      <t xml:space="preserve">ANNONCES ET INSERTIONS </t>
    </r>
    <r>
      <rPr>
        <i/>
        <sz val="7"/>
        <rFont val="Arial"/>
        <family val="2"/>
      </rPr>
      <t>(PARUTION DANS LE JOURNAL, JOURNEES PORTES OUVERTES, ETC)</t>
    </r>
  </si>
  <si>
    <t>DIVERS (POURBOIRES, DONS COURANTS, ...)</t>
  </si>
  <si>
    <t>FRAIS DE DEMENAGEMENT</t>
  </si>
  <si>
    <t>MISSIONS</t>
  </si>
  <si>
    <t>RECEPTIONS</t>
  </si>
  <si>
    <t>FRAIS FONCTIONNEMENT DES INSTANCES ASSOCIATIVES DE L'ETABLISSEMENT</t>
  </si>
  <si>
    <t>AUTRES FRAIS ET COMMISSIONS SUR PRESTATIONS DE SERVICES</t>
  </si>
  <si>
    <t>COTISATIONS AUX SERVICES DE TUTELLE DIOCESAINE (DDEC, DIEC)</t>
  </si>
  <si>
    <t>COTISATIONS AUS FEDERATIONS DEPARTEMENTALES ET REGIONALES (UDOGEC/UROGEC)</t>
  </si>
  <si>
    <t>COTISATIONS LIEES A DES MUTUALISATIONS ET SOLIDARITES DIVERSES (FONDEC)</t>
  </si>
  <si>
    <t>COTISATIONS AUX ORGANISATIONS PROFESSIONNELLES DE CHEFS D'ETABLISSEMENTS (SNCEEL)</t>
  </si>
  <si>
    <t>AUTRES COTISATIONS (LE CEDRE, AGEPLA, SGEC)</t>
  </si>
  <si>
    <t>COTISATIONS COLLECTEES POUR LE COMPTE D'U TIERS (APEL)</t>
  </si>
  <si>
    <r>
      <t xml:space="preserve">AUTRES COTISATIONS DIVERSES </t>
    </r>
    <r>
      <rPr>
        <i/>
        <sz val="7"/>
        <rFont val="Arial"/>
        <family val="2"/>
      </rPr>
      <t>(BILANS PSY, SOLIDARITE NANTAISE POUR LES NANTAIS, ETC)</t>
    </r>
  </si>
  <si>
    <t>TAXES SUR LES SALAIRES</t>
  </si>
  <si>
    <t>PARTICIPATION DES EMPLOYEURS A LA FORMATION PROFESSIONNELLE CONTINUE</t>
  </si>
  <si>
    <t>PARTICIPATION DES EMPLOYEURS A L'EFFORT DE CONSTRUCTION</t>
  </si>
  <si>
    <t xml:space="preserve">TAXES FONCIERES </t>
  </si>
  <si>
    <r>
      <t xml:space="preserve">AUTRES DROITS 
</t>
    </r>
    <r>
      <rPr>
        <i/>
        <sz val="7"/>
        <rFont val="Arial"/>
        <family val="2"/>
      </rPr>
      <t>(IMPOT SUR LES SOCIETES POUR LES INTERETS DE LIVRETS/PLACEMENT ENCAISSE L'ANNEE CIVILE QUI VIENT DE SE TERMINER)</t>
    </r>
  </si>
  <si>
    <r>
      <t xml:space="preserve">TAXES DIVERSES </t>
    </r>
    <r>
      <rPr>
        <i/>
        <sz val="7"/>
        <rFont val="Arial"/>
        <family val="2"/>
      </rPr>
      <t>(TAXE ORDURE MENAGERE)</t>
    </r>
  </si>
  <si>
    <t>SALAIRES, APPOINTEMENTS/CONTRATS NON AIDES</t>
  </si>
  <si>
    <t>SALAIRES, APPOINTEMENTS/CONTRATS AIDES</t>
  </si>
  <si>
    <t>QUOTE-PART DIRECTEUR</t>
  </si>
  <si>
    <t>PRIMES ET GRATIFICATIONS</t>
  </si>
  <si>
    <t>INDEMITES DE RUPTURE (RETRAITE, LICENCIEMENT, RUPTURE CONVENTIONNELLE)</t>
  </si>
  <si>
    <t xml:space="preserve">AUTRES INDEMNITES ET AVANTAGES DIVERS </t>
  </si>
  <si>
    <t>COTISATIONS A L'URSSAF</t>
  </si>
  <si>
    <t>COMPLEMENTAIRE SANTE (MUTUELLE OBLIGATOIRE)</t>
  </si>
  <si>
    <t>COMPLEMENTAIRE INCAPACITE, INVALIDITE, DECES (PREVOYANCE SANTE)</t>
  </si>
  <si>
    <t>COTISATIONS AUX CAISSES DE RETRAITE</t>
  </si>
  <si>
    <t>COTISATIONS A POLE EMPLOI</t>
  </si>
  <si>
    <t xml:space="preserve">COTISATIONS AUX AUTRES ORGANISMES SOCIAUX </t>
  </si>
  <si>
    <r>
      <t>PRESTATIONS DIRECTES</t>
    </r>
    <r>
      <rPr>
        <i/>
        <sz val="7"/>
        <rFont val="Arial"/>
        <family val="2"/>
      </rPr>
      <t xml:space="preserve"> (FRAIS DE FORMATION DES SALARIES DE L'OGEC)</t>
    </r>
  </si>
  <si>
    <t>REMBOURSEMENT DE TRANSPORT</t>
  </si>
  <si>
    <t>VERSEMENTS AU COMITE SOCIAL ET ECONOMIQUE, AU CSE D'ETABLISSEMENT...</t>
  </si>
  <si>
    <t>MEDECINE DU TRAVAIL, PHARMACIE (SSTRN, GIST OU AMIEM)</t>
  </si>
  <si>
    <t>COTISATIONS PREVOYANCE ENSEIGNANTS</t>
  </si>
  <si>
    <t>HEURES DE DELEGATION</t>
  </si>
  <si>
    <t>AUTRES CHARGES DE PERSONNEL (ANCV, AUTRES CHEQUES CADEAUX)</t>
  </si>
  <si>
    <r>
      <t>DIVERS</t>
    </r>
    <r>
      <rPr>
        <sz val="7"/>
        <rFont val="Arial"/>
        <family val="2"/>
      </rPr>
      <t xml:space="preserve"> </t>
    </r>
    <r>
      <rPr>
        <i/>
        <sz val="7"/>
        <rFont val="Arial"/>
        <family val="2"/>
      </rPr>
      <t>(GUSO, FRAIS DE DOSSIER ANCV, AUTRES CHEQUES CADEAUX)</t>
    </r>
  </si>
  <si>
    <t>INDEMNITES DE STAGE</t>
  </si>
  <si>
    <t>INDEMNITE SERVICE CIVIQUE</t>
  </si>
  <si>
    <t>CHARGES SOCIALES SUR PRIMES A PAYER</t>
  </si>
  <si>
    <t>CHARGES SOCIALES SUR CONGES A PAYER</t>
  </si>
  <si>
    <t>PERTES SUR CREANCES IRRECOUVRABLES: CREANCES DE L'EXERCICE</t>
  </si>
  <si>
    <t>PERTES SUR CREANCES IRRECOUVRABLES: CREANCES DES EXERCICES ANTERIEURS</t>
  </si>
  <si>
    <r>
      <t xml:space="preserve">QUOTE-PART DE PERTE SUPPORTEE </t>
    </r>
    <r>
      <rPr>
        <i/>
        <sz val="7"/>
        <rFont val="Arial"/>
        <family val="2"/>
      </rPr>
      <t>(FRAIS INTER-OGEC: FRAIS ENSEIGNANTS SPECIALISES)</t>
    </r>
  </si>
  <si>
    <r>
      <t xml:space="preserve">AIDES FINANCIERES OCTROYEES A UNE AUTRE ENTITE 
</t>
    </r>
    <r>
      <rPr>
        <i/>
        <sz val="7"/>
        <rFont val="Arial"/>
        <family val="2"/>
      </rPr>
      <t>(BOL DE RIZ, HAÎTI, OPERATION A COEUR OUVERT, ETC)</t>
    </r>
  </si>
  <si>
    <t>AUTRES CHARGES DE GESTION COURANTE</t>
  </si>
  <si>
    <t>AIDES SUR FONDS SOCIALE DE L'ETABLISSEMENT ACCORDEES AUX ELEVES OU AUX FAMILLES</t>
  </si>
  <si>
    <t>INTERETS DES EMPRUNTS ET DETTES ASSIMILES</t>
  </si>
  <si>
    <r>
      <t xml:space="preserve">INTERETS DES COMPTES COURANTS ET DES DEPOTS CREDITEURS </t>
    </r>
    <r>
      <rPr>
        <i/>
        <sz val="7"/>
        <rFont val="Arial"/>
        <family val="2"/>
      </rPr>
      <t>(AGIOS, INTERETS DEBITEURS)</t>
    </r>
  </si>
  <si>
    <t>66. CHARGES FINANCIERES</t>
  </si>
  <si>
    <t>65. AUTRES CHARGES DE GESTION COURANTE</t>
  </si>
  <si>
    <t>64. CHARGES DE PERSONNEL</t>
  </si>
  <si>
    <t>63. IMPOTS, TAXES ET VERSEMENTS ASSIMILES</t>
  </si>
  <si>
    <t>62. AUTRES CHARGES EXTERNES</t>
  </si>
  <si>
    <t>61. CHARGES EXTERNES</t>
  </si>
  <si>
    <t>60. PRESTATIONS MATIERES &amp; FOURNITURES</t>
  </si>
  <si>
    <t>70. PRODUITS DES PRESTATIONS PRIVEES</t>
  </si>
  <si>
    <t>73. PARTICIPATION ETAT &amp; COLLECTIVITES</t>
  </si>
  <si>
    <t>74. SUBVENTIONS DE FONCTIONNEMENT</t>
  </si>
  <si>
    <t>75. AUTRES PRODUITS DE GESTION COURANTE</t>
  </si>
  <si>
    <t>76. PRODUITS FINANCIERS</t>
  </si>
  <si>
    <t>78/79. REPRISES SUR PROVISION ET TRANFERT DE CHARGES D'EXPLOITATION</t>
  </si>
  <si>
    <t>DOTATIONS AUX AMORTISSEMENTS SUR IMMOBILISATIONS CORPORELLES</t>
  </si>
  <si>
    <t>PROVISIONS POUR INDEMNITE DE DEPART EN RETRAITE (IDR)</t>
  </si>
  <si>
    <t>DOTATIONS POUR DEPRECIATIONS DES ACTIFS CIRCULANTS: CREANCES</t>
  </si>
  <si>
    <t>68. DOTATIONS AUX AMORTISSEMENTS, PROVISIONS</t>
  </si>
  <si>
    <t>CHARGES SUR EXERCICES ANTERIEURS</t>
  </si>
  <si>
    <t>67. CHARGES EXCEPTIONNELLES</t>
  </si>
  <si>
    <t>AUTRES PRODUITS SUR EXERCICES ANTERIEURS</t>
  </si>
  <si>
    <t>72. PRODUITS EXCEPTIONNELS</t>
  </si>
  <si>
    <r>
      <t xml:space="preserve">PENALITES, AMENDES FISCALES ET PENALES 
</t>
    </r>
    <r>
      <rPr>
        <i/>
        <sz val="7"/>
        <rFont val="Arial"/>
        <family val="2"/>
      </rPr>
      <t>(PENALITES OU MAJORATIONS URSSAF OU AUTRES CAISSES)</t>
    </r>
  </si>
  <si>
    <r>
      <t xml:space="preserve">CHARGES DES MANIFESTATIONS DIVERSES 
</t>
    </r>
    <r>
      <rPr>
        <i/>
        <sz val="7"/>
        <rFont val="Arial"/>
        <family val="2"/>
      </rPr>
      <t>(KERMESSE, MARCHE DE NOEL, TOMBOLA, VIDE GRENIER, ETC)</t>
    </r>
  </si>
  <si>
    <r>
      <t xml:space="preserve">PRODUITS DES MANIFESTATIONS DIVERSES
</t>
    </r>
    <r>
      <rPr>
        <i/>
        <sz val="7"/>
        <rFont val="Arial"/>
        <family val="2"/>
      </rPr>
      <t>(KERMESSE, MARCHE DE NOEL, TOMBOLA, VIDE GRENIER, ETC)</t>
    </r>
  </si>
  <si>
    <r>
      <t xml:space="preserve">TRANSFERT DE CHARGES DE PERSONNEL
</t>
    </r>
    <r>
      <rPr>
        <i/>
        <sz val="7"/>
        <rFont val="Arial"/>
        <family val="2"/>
      </rPr>
      <t>(REMBOURSEMENT OPCA OU FORMIRIS POUR LES SALARIES)</t>
    </r>
  </si>
  <si>
    <r>
      <t xml:space="preserve">TRANSFERT DE CONSOMMATIONS ET SERVICES </t>
    </r>
    <r>
      <rPr>
        <i/>
        <sz val="7"/>
        <rFont val="Arial"/>
        <family val="2"/>
      </rPr>
      <t>(COMPTES 60 A 62)
(REMBOURSEMENT SI SINISTRE ET REMBOURSEMENT DES FORMATIONS DES ENSEIGNANTS ET CHEF D'ETABLISSEMENT)</t>
    </r>
  </si>
  <si>
    <r>
      <t xml:space="preserve">AUTRES PRODUITS DIVERS DE GESTION COURANTE 
</t>
    </r>
    <r>
      <rPr>
        <i/>
        <sz val="7"/>
        <rFont val="Arial"/>
        <family val="2"/>
      </rPr>
      <t>(ECARTS D'ARRONDIS, VENTE DE MOBILIERS, LOCATIONS DIVERSES, ETC)</t>
    </r>
  </si>
  <si>
    <r>
      <t xml:space="preserve">TELEPHONE, INTERNET ET TELECOPIE
</t>
    </r>
    <r>
      <rPr>
        <i/>
        <sz val="7"/>
        <rFont val="Arial"/>
        <family val="2"/>
      </rPr>
      <t>(ORANGE, FREE, FRANCE TELECOM, NOM DE DOMAINE, HEBERGEMENT SITE INTERNET, OVH, STATIM SMS)</t>
    </r>
  </si>
  <si>
    <r>
      <t xml:space="preserve">COMMISSIONS ET FRAIS SUR EMISSION D'EMPRUNTS 
</t>
    </r>
    <r>
      <rPr>
        <i/>
        <sz val="7"/>
        <rFont val="Arial"/>
        <family val="2"/>
      </rPr>
      <t>(COMMISSION SUITE NEGOCIATION OU RENEGOCIATION D'EMPRUNTS)</t>
    </r>
  </si>
  <si>
    <t>PREVISIONNEL</t>
  </si>
  <si>
    <t>REEL</t>
  </si>
  <si>
    <t>COMPTE DE RESULTAT SUR 2 EXERCICES ET PREVISIONNEL SUR 4 ANS - DETAILS</t>
  </si>
  <si>
    <t>COMPTE DE RESULTAT SUR 2 EXERCICES ET PREVISIONNEL SUR 4 ANS - SYNTHESE</t>
  </si>
  <si>
    <t>ECOLE</t>
  </si>
  <si>
    <t>ELEMENTS</t>
  </si>
  <si>
    <r>
      <t xml:space="preserve">insérer les montants </t>
    </r>
    <r>
      <rPr>
        <b/>
        <i/>
        <sz val="8"/>
        <color rgb="FFFF0000"/>
        <rFont val="Arial"/>
        <family val="2"/>
      </rPr>
      <t>D'INVESTISSEMENT</t>
    </r>
    <r>
      <rPr>
        <i/>
        <sz val="8"/>
        <color rgb="FFFF0000"/>
        <rFont val="Arial"/>
        <family val="2"/>
      </rPr>
      <t xml:space="preserve"> et </t>
    </r>
    <r>
      <rPr>
        <b/>
        <i/>
        <sz val="8"/>
        <color rgb="FFFF0000"/>
        <rFont val="Arial"/>
        <family val="2"/>
      </rPr>
      <t>REMBOURSEMENT</t>
    </r>
    <r>
      <rPr>
        <i/>
        <sz val="8"/>
        <color rgb="FFFF0000"/>
        <rFont val="Arial"/>
        <family val="2"/>
      </rPr>
      <t xml:space="preserve"> capitaux emprunts en mettant un signe "-" (moins) devant chaque saisie.</t>
    </r>
  </si>
  <si>
    <t>Besoin de tréso en fonctionnement</t>
  </si>
  <si>
    <t>2024-2025</t>
  </si>
  <si>
    <t>2025-2026</t>
  </si>
  <si>
    <t>350€/él/an</t>
  </si>
  <si>
    <t>PRESTATIONS ANNEXES AUX FAMILLES: ACTIVITES SPORTIVES</t>
  </si>
  <si>
    <t>764000
768000</t>
  </si>
  <si>
    <t>2023-2024</t>
  </si>
  <si>
    <t>AUTRES PRESTATIONS DE SERVICE: transport</t>
  </si>
  <si>
    <t>REPRISES SUR AMORTISSEMENTS DES IMMOBILISATIONS CORPORELLES</t>
  </si>
  <si>
    <t>DIVERS</t>
  </si>
  <si>
    <t>DROITS D'AUTEUR ET DE REPRODUCTION</t>
  </si>
  <si>
    <t xml:space="preserve">                   Emprunts</t>
  </si>
  <si>
    <r>
      <rPr>
        <b/>
        <i/>
        <u val="single"/>
        <sz val="10"/>
        <color rgb="FFFF0000"/>
        <rFont val="Arial"/>
        <family val="2"/>
      </rPr>
      <t>Attention</t>
    </r>
    <r>
      <rPr>
        <i/>
        <sz val="10"/>
        <color rgb="FFFF0000"/>
        <rFont val="Arial"/>
        <family val="2"/>
      </rPr>
      <t>: pas d'APEL dans cet OGEC</t>
    </r>
  </si>
  <si>
    <t>Inflation estimée</t>
  </si>
  <si>
    <t>2026-2027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</si>
</sst>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3" formatCode="_-* #,##0.00_-;\-* #,##0.00_-;_-* &quot;-&quot;??_-;_-@_-"/>
    <numFmt numFmtId="164" formatCode="#\ ###\ ###\ ###\ ##0.00"/>
  </numFmts>
  <fonts count="27">
    <font>
      <sz val="10"/>
      <name val="Arial"/>
      <family val="2"/>
    </font>
    <font>
      <b/>
      <sz val="10"/>
      <name val="Arial"/>
      <family val="2"/>
    </font>
    <font>
      <b/>
      <sz val="12"/>
      <name val="Arial"/>
      <family val="2"/>
    </font>
    <font>
      <b/>
      <sz val="13"/>
      <name val="Arial"/>
      <family val="2"/>
    </font>
    <font>
      <sz val="8"/>
      <name val="Arial"/>
      <family val="2"/>
    </font>
    <font>
      <b/>
      <sz val="8"/>
      <name val="Arial"/>
      <family val="2"/>
    </font>
    <font>
      <b/>
      <i/>
      <sz val="8"/>
      <name val="Arial"/>
      <family val="2"/>
    </font>
    <font>
      <b/>
      <sz val="9"/>
      <name val="Arial"/>
      <family val="2"/>
    </font>
    <font>
      <sz val="7"/>
      <name val="Arial"/>
      <family val="2"/>
    </font>
    <font>
      <b/>
      <i/>
      <sz val="10"/>
      <name val="Arial"/>
      <family val="2"/>
    </font>
    <font>
      <sz val="9"/>
      <name val="Arial"/>
      <family val="2"/>
    </font>
    <font>
      <b/>
      <i/>
      <sz val="9"/>
      <name val="Arial"/>
      <family val="2"/>
    </font>
    <font>
      <i/>
      <sz val="8"/>
      <name val="Arial"/>
      <family val="2"/>
    </font>
    <font>
      <i/>
      <sz val="10"/>
      <name val="Arial"/>
      <family val="2"/>
    </font>
    <font>
      <b/>
      <i/>
      <sz val="12"/>
      <name val="Arial"/>
      <family val="2"/>
    </font>
    <font>
      <sz val="9"/>
      <name val="Tahoma"/>
      <family val="2"/>
    </font>
    <font>
      <b/>
      <sz val="9"/>
      <name val="Tahoma"/>
      <family val="2"/>
    </font>
    <font>
      <sz val="11"/>
      <color theme="1"/>
      <name val="Calibri"/>
      <family val="2"/>
    </font>
    <font>
      <sz val="9"/>
      <color rgb="FF000000"/>
      <name val="Calibri"/>
      <family val="2"/>
    </font>
    <font>
      <i/>
      <sz val="8"/>
      <color rgb="FFFF0000"/>
      <name val="Arial"/>
      <family val="2"/>
    </font>
    <font>
      <i/>
      <sz val="7"/>
      <name val="Arial"/>
      <family val="2"/>
    </font>
    <font>
      <b/>
      <i/>
      <u val="single"/>
      <sz val="7"/>
      <name val="Arial"/>
      <family val="2"/>
    </font>
    <font>
      <b/>
      <i/>
      <sz val="8"/>
      <color rgb="FFFF0000"/>
      <name val="Arial"/>
      <family val="2"/>
    </font>
    <font>
      <i/>
      <sz val="10"/>
      <color rgb="FFFF0000"/>
      <name val="Arial"/>
      <family val="2"/>
    </font>
    <font>
      <b/>
      <i/>
      <u val="single"/>
      <sz val="10"/>
      <color rgb="FFFF0000"/>
      <name val="Arial"/>
      <family val="2"/>
    </font>
    <font>
      <i/>
      <sz val="9"/>
      <name val="Arial"/>
      <family val="2"/>
    </font>
    <font>
      <b/>
      <i/>
      <sz val="9"/>
      <color rgb="FFFF0000"/>
      <name val="Arial"/>
      <family val="2"/>
    </font>
  </fonts>
  <fills count="13">
    <fill>
      <patternFill/>
    </fill>
    <fill>
      <patternFill patternType="gray125"/>
    </fill>
    <fill>
      <patternFill patternType="solid">
        <fgColor theme="9"/>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9" tint="0.5999900102615356"/>
        <bgColor indexed="64"/>
      </patternFill>
    </fill>
  </fills>
  <borders count="59">
    <border>
      <left/>
      <right/>
      <top/>
      <bottom/>
      <diagonal/>
    </border>
    <border>
      <left/>
      <right style="thin"/>
      <top style="thin"/>
      <bottom/>
    </border>
    <border>
      <left style="thin"/>
      <right style="thin"/>
      <top style="thin"/>
      <bottom style="thin"/>
    </border>
    <border>
      <left style="thin"/>
      <right style="thin"/>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thin"/>
      <bottom/>
    </border>
    <border>
      <left style="double"/>
      <right style="thin"/>
      <top style="thin"/>
      <bottom style="thin"/>
    </border>
    <border>
      <left style="thin"/>
      <right style="double"/>
      <top style="thin"/>
      <bottom style="thin"/>
    </border>
    <border>
      <left style="double"/>
      <right style="thin"/>
      <top style="thin"/>
      <bottom/>
    </border>
    <border>
      <left/>
      <right style="double"/>
      <top style="thin"/>
      <bottom/>
    </border>
    <border>
      <left style="thick"/>
      <right/>
      <top style="thin"/>
      <bottom/>
    </border>
    <border>
      <left/>
      <right style="thick"/>
      <top style="thin"/>
      <bottom/>
    </border>
    <border>
      <left style="thin"/>
      <right style="thick"/>
      <top style="thin"/>
      <bottom style="thin"/>
    </border>
    <border>
      <left style="thin"/>
      <right/>
      <top style="thin"/>
      <bottom style="thin"/>
    </border>
    <border>
      <left style="double"/>
      <right/>
      <top style="thin"/>
      <bottom/>
    </border>
    <border>
      <left style="thin"/>
      <right style="thick"/>
      <top/>
      <bottom/>
    </border>
    <border>
      <left style="thin"/>
      <right style="double"/>
      <top/>
      <bottom/>
    </border>
    <border>
      <left/>
      <right/>
      <top style="thin"/>
      <bottom style="thin"/>
    </border>
    <border>
      <left/>
      <right/>
      <top/>
      <bottom style="thin"/>
    </border>
    <border>
      <left style="double"/>
      <right/>
      <top/>
      <bottom style="thin"/>
    </border>
    <border>
      <left/>
      <right style="thick"/>
      <top/>
      <bottom style="thin"/>
    </border>
    <border>
      <left/>
      <right style="double"/>
      <top/>
      <bottom style="thin"/>
    </border>
    <border>
      <left style="thin"/>
      <right style="thin"/>
      <top style="thin"/>
      <bottom/>
    </border>
    <border>
      <left style="thin"/>
      <right style="double"/>
      <top style="thin"/>
      <bottom/>
    </border>
    <border>
      <left style="thin"/>
      <right/>
      <top style="thin"/>
      <bottom/>
    </border>
    <border>
      <left style="thin"/>
      <right style="thick"/>
      <top style="thin"/>
      <bottom/>
    </border>
    <border>
      <left/>
      <right style="thin"/>
      <top style="thin"/>
      <bottom style="thin"/>
    </border>
    <border>
      <left style="double"/>
      <right style="thin"/>
      <top/>
      <bottom/>
    </border>
    <border>
      <left/>
      <right style="thin"/>
      <top/>
      <bottom/>
    </border>
    <border>
      <left style="thin"/>
      <right/>
      <top/>
      <bottom/>
    </border>
    <border>
      <left style="thick"/>
      <right/>
      <top/>
      <bottom/>
    </border>
    <border>
      <left/>
      <right style="thin">
        <color rgb="FF000000"/>
      </right>
      <top/>
      <bottom/>
    </border>
    <border>
      <left style="thin"/>
      <right style="double"/>
      <top/>
      <bottom style="thin"/>
    </border>
    <border>
      <left style="thick"/>
      <right/>
      <top/>
      <bottom style="thin"/>
    </border>
    <border>
      <left style="double"/>
      <right style="thin"/>
      <top/>
      <bottom style="thin"/>
    </border>
    <border>
      <left style="thin"/>
      <right style="thin"/>
      <top/>
      <bottom style="thin"/>
    </border>
    <border>
      <left/>
      <right style="thin"/>
      <top/>
      <bottom style="thin"/>
    </border>
    <border>
      <left style="thin"/>
      <right/>
      <top/>
      <bottom style="thin"/>
    </border>
    <border>
      <left style="thin"/>
      <right style="thick"/>
      <top/>
      <bottom style="thin"/>
    </border>
    <border>
      <left style="thick"/>
      <right/>
      <top style="thin"/>
      <bottom style="thin"/>
    </border>
    <border>
      <left style="thick"/>
      <right/>
      <top style="thin"/>
      <bottom style="thick"/>
    </border>
    <border>
      <left/>
      <right/>
      <top style="thin"/>
      <bottom style="thick"/>
    </border>
    <border>
      <left style="double"/>
      <right style="thin"/>
      <top style="thin"/>
      <bottom style="thick"/>
    </border>
    <border>
      <left style="thin"/>
      <right style="thin"/>
      <top style="thin"/>
      <bottom style="thick"/>
    </border>
    <border>
      <left style="thin"/>
      <right style="double"/>
      <top style="thin"/>
      <bottom style="thick"/>
    </border>
    <border>
      <left/>
      <right style="thin"/>
      <top style="thin"/>
      <bottom style="thick"/>
    </border>
    <border>
      <left style="thin"/>
      <right/>
      <top style="thin"/>
      <bottom style="thick"/>
    </border>
    <border>
      <left style="thin"/>
      <right style="thick"/>
      <top style="thin"/>
      <bottom style="thick"/>
    </border>
    <border>
      <left style="thick"/>
      <right/>
      <top style="thick"/>
      <bottom/>
    </border>
    <border>
      <left/>
      <right/>
      <top style="thick"/>
      <bottom/>
    </border>
    <border>
      <left/>
      <right style="double"/>
      <top style="thin"/>
      <bottom style="thin"/>
    </border>
    <border>
      <left style="double"/>
      <right/>
      <top style="thin"/>
      <bottom style="thin"/>
    </border>
    <border>
      <left style="double"/>
      <right/>
      <top style="thick"/>
      <bottom style="thin"/>
    </border>
    <border>
      <left/>
      <right/>
      <top style="thick"/>
      <bottom style="thin"/>
    </border>
    <border>
      <left/>
      <right style="double"/>
      <top style="thick"/>
      <bottom style="thin"/>
    </border>
    <border>
      <left/>
      <right style="thick"/>
      <top style="thick"/>
      <bottom style="thin"/>
    </border>
    <border>
      <left/>
      <right style="thick"/>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0">
      <alignment/>
      <protection/>
    </xf>
  </cellStyleXfs>
  <cellXfs count="244">
    <xf numFmtId="0" fontId="0" fillId="0" borderId="0" xfId="0"/>
    <xf numFmtId="0" fontId="5"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5" fillId="2" borderId="7" xfId="0" applyFont="1" applyFill="1" applyBorder="1" applyAlignment="1">
      <alignment horizontal="center" vertical="center"/>
    </xf>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4" fontId="5" fillId="0" borderId="14" xfId="0" applyNumberFormat="1" applyFont="1" applyBorder="1" applyAlignment="1">
      <alignment horizontal="center" vertical="center"/>
    </xf>
    <xf numFmtId="4" fontId="5" fillId="0" borderId="9" xfId="0" applyNumberFormat="1" applyFont="1" applyBorder="1" applyAlignment="1">
      <alignment horizontal="center" vertical="center"/>
    </xf>
    <xf numFmtId="9" fontId="5" fillId="0" borderId="2" xfId="20" applyFont="1" applyBorder="1" applyAlignment="1">
      <alignment horizontal="center" vertical="center"/>
    </xf>
    <xf numFmtId="4" fontId="5" fillId="0" borderId="15" xfId="0" applyNumberFormat="1" applyFont="1" applyBorder="1" applyAlignment="1">
      <alignment horizontal="center" vertical="center"/>
    </xf>
    <xf numFmtId="8" fontId="5" fillId="0" borderId="14" xfId="0" applyNumberFormat="1"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5" fillId="2" borderId="1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6" xfId="0" applyFont="1" applyFill="1" applyBorder="1" applyAlignment="1">
      <alignment horizontal="center" vertical="center"/>
    </xf>
    <xf numFmtId="4" fontId="4" fillId="0" borderId="17"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4" borderId="18" xfId="0" applyNumberFormat="1" applyFont="1" applyFill="1" applyBorder="1" applyAlignment="1">
      <alignment horizontal="center" vertical="center"/>
    </xf>
    <xf numFmtId="9" fontId="4" fillId="4" borderId="3" xfId="2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 fontId="4" fillId="5" borderId="18" xfId="0" applyNumberFormat="1" applyFont="1" applyFill="1" applyBorder="1" applyAlignment="1">
      <alignment horizontal="center" vertical="center"/>
    </xf>
    <xf numFmtId="9" fontId="4" fillId="0" borderId="3" xfId="20" applyFont="1" applyBorder="1" applyAlignment="1">
      <alignment horizontal="center" vertical="center"/>
    </xf>
    <xf numFmtId="0" fontId="2" fillId="0" borderId="0" xfId="0" applyFont="1" applyAlignment="1">
      <alignment vertical="center"/>
    </xf>
    <xf numFmtId="0" fontId="0" fillId="3" borderId="0" xfId="0" applyFont="1" applyFill="1" applyAlignment="1">
      <alignment vertical="center"/>
    </xf>
    <xf numFmtId="0" fontId="0" fillId="0" borderId="0" xfId="0" applyAlignment="1">
      <alignment vertical="center"/>
    </xf>
    <xf numFmtId="0" fontId="9"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13" fillId="3" borderId="0" xfId="0" applyFont="1" applyFill="1" applyAlignment="1">
      <alignment vertical="center"/>
    </xf>
    <xf numFmtId="0" fontId="0" fillId="0" borderId="0" xfId="0"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4" fontId="6" fillId="6" borderId="8" xfId="0" applyNumberFormat="1" applyFont="1" applyFill="1" applyBorder="1" applyAlignment="1">
      <alignment horizontal="center" vertical="center"/>
    </xf>
    <xf numFmtId="4" fontId="6" fillId="6" borderId="2" xfId="0" applyNumberFormat="1" applyFont="1" applyFill="1" applyBorder="1" applyAlignment="1">
      <alignment horizontal="center" vertical="center"/>
    </xf>
    <xf numFmtId="4" fontId="6" fillId="6" borderId="9" xfId="0" applyNumberFormat="1" applyFont="1" applyFill="1" applyBorder="1" applyAlignment="1">
      <alignment horizontal="center" vertical="center"/>
    </xf>
    <xf numFmtId="4" fontId="6" fillId="6" borderId="28" xfId="0" applyNumberFormat="1" applyFont="1" applyFill="1" applyBorder="1" applyAlignment="1">
      <alignment horizontal="center" vertical="center"/>
    </xf>
    <xf numFmtId="4" fontId="6" fillId="6" borderId="15"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xf>
    <xf numFmtId="4" fontId="6" fillId="0" borderId="29"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0" borderId="17" xfId="0" applyNumberFormat="1" applyFont="1" applyBorder="1" applyAlignment="1">
      <alignment horizontal="center" vertical="center"/>
    </xf>
    <xf numFmtId="0" fontId="4" fillId="0" borderId="32" xfId="0" applyFont="1" applyBorder="1" applyAlignment="1">
      <alignment horizontal="center" vertical="center"/>
    </xf>
    <xf numFmtId="4" fontId="4" fillId="4" borderId="29" xfId="0" applyNumberFormat="1" applyFont="1" applyFill="1" applyBorder="1" applyAlignment="1">
      <alignment horizontal="center" vertical="center"/>
    </xf>
    <xf numFmtId="4" fontId="4" fillId="4" borderId="3" xfId="0" applyNumberFormat="1" applyFont="1" applyFill="1" applyBorder="1" applyAlignment="1">
      <alignment horizontal="center" vertical="center"/>
    </xf>
    <xf numFmtId="4" fontId="4" fillId="4" borderId="30" xfId="0" applyNumberFormat="1" applyFont="1" applyFill="1" applyBorder="1" applyAlignment="1">
      <alignment horizontal="center" vertical="center"/>
    </xf>
    <xf numFmtId="4" fontId="4" fillId="4" borderId="31"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5" borderId="29" xfId="0" applyNumberFormat="1" applyFont="1" applyFill="1" applyBorder="1" applyAlignment="1">
      <alignment horizontal="center" vertical="center"/>
    </xf>
    <xf numFmtId="4" fontId="4" fillId="5" borderId="3" xfId="0" applyNumberFormat="1" applyFont="1" applyFill="1" applyBorder="1" applyAlignment="1">
      <alignment horizontal="center" vertical="center"/>
    </xf>
    <xf numFmtId="4" fontId="4" fillId="5" borderId="30" xfId="0" applyNumberFormat="1" applyFont="1" applyFill="1" applyBorder="1" applyAlignment="1">
      <alignment horizontal="center" vertical="center"/>
    </xf>
    <xf numFmtId="4" fontId="4" fillId="5" borderId="31" xfId="0" applyNumberFormat="1" applyFont="1" applyFill="1" applyBorder="1" applyAlignment="1">
      <alignment horizontal="center" vertical="center"/>
    </xf>
    <xf numFmtId="4" fontId="4" fillId="0" borderId="30" xfId="0" applyNumberFormat="1" applyFont="1" applyBorder="1" applyAlignment="1">
      <alignment horizontal="center" vertical="center"/>
    </xf>
    <xf numFmtId="4" fontId="5" fillId="0" borderId="8" xfId="0" applyNumberFormat="1" applyFont="1" applyBorder="1" applyAlignment="1">
      <alignment horizontal="center" vertical="center"/>
    </xf>
    <xf numFmtId="4" fontId="5" fillId="0" borderId="2" xfId="0" applyNumberFormat="1" applyFont="1" applyBorder="1" applyAlignment="1">
      <alignment horizontal="center" vertical="center"/>
    </xf>
    <xf numFmtId="4" fontId="5" fillId="0" borderId="28"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32" xfId="0" applyFont="1" applyBorder="1" applyAlignment="1">
      <alignment horizontal="center" vertical="center"/>
    </xf>
    <xf numFmtId="0" fontId="5" fillId="0" borderId="0" xfId="0" applyFont="1" applyAlignment="1">
      <alignment vertical="center"/>
    </xf>
    <xf numFmtId="4" fontId="4" fillId="0" borderId="29" xfId="0" applyNumberFormat="1" applyFont="1" applyBorder="1" applyAlignment="1">
      <alignment horizontal="center" vertical="center"/>
    </xf>
    <xf numFmtId="4" fontId="4" fillId="0" borderId="31"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64" fontId="18" fillId="0" borderId="33" xfId="22" applyNumberFormat="1" applyFont="1" applyBorder="1" applyAlignment="1">
      <alignment horizontal="center" vertical="center"/>
      <protection/>
    </xf>
    <xf numFmtId="4" fontId="4" fillId="4" borderId="34" xfId="0" applyNumberFormat="1" applyFont="1" applyFill="1" applyBorder="1" applyAlignment="1">
      <alignment horizontal="center" vertical="center"/>
    </xf>
    <xf numFmtId="4" fontId="5" fillId="0" borderId="3" xfId="0" applyNumberFormat="1" applyFont="1" applyBorder="1" applyAlignment="1">
      <alignment horizontal="center" vertical="center"/>
    </xf>
    <xf numFmtId="0" fontId="5" fillId="0" borderId="32" xfId="0" applyFont="1" applyBorder="1" applyAlignment="1">
      <alignment horizontal="left" vertical="center"/>
    </xf>
    <xf numFmtId="4" fontId="5" fillId="0" borderId="29"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30" xfId="0" applyNumberFormat="1" applyFont="1" applyBorder="1" applyAlignment="1">
      <alignment horizontal="center" vertical="center"/>
    </xf>
    <xf numFmtId="4" fontId="5" fillId="0" borderId="31" xfId="0" applyNumberFormat="1" applyFont="1" applyBorder="1" applyAlignment="1">
      <alignment horizontal="center" vertical="center"/>
    </xf>
    <xf numFmtId="4" fontId="5" fillId="0" borderId="17" xfId="0" applyNumberFormat="1" applyFont="1" applyBorder="1" applyAlignment="1">
      <alignment horizontal="center" vertical="center"/>
    </xf>
    <xf numFmtId="0" fontId="0" fillId="0" borderId="0" xfId="0" applyFont="1" applyAlignment="1">
      <alignment horizontal="center" vertical="center"/>
    </xf>
    <xf numFmtId="0" fontId="12" fillId="0" borderId="32" xfId="0" applyFont="1" applyBorder="1" applyAlignment="1">
      <alignment horizontal="center" vertical="center"/>
    </xf>
    <xf numFmtId="4" fontId="12" fillId="0" borderId="29"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0" borderId="18" xfId="0" applyNumberFormat="1" applyFont="1" applyBorder="1" applyAlignment="1">
      <alignment horizontal="center" vertical="center"/>
    </xf>
    <xf numFmtId="4" fontId="12" fillId="0" borderId="30" xfId="0" applyNumberFormat="1" applyFont="1" applyBorder="1" applyAlignment="1">
      <alignment horizontal="center" vertical="center"/>
    </xf>
    <xf numFmtId="4" fontId="12" fillId="0" borderId="31"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13" fillId="0" borderId="0" xfId="0" applyFont="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vertical="center"/>
    </xf>
    <xf numFmtId="4" fontId="4" fillId="0" borderId="36" xfId="0" applyNumberFormat="1" applyFont="1" applyBorder="1" applyAlignment="1">
      <alignment horizontal="center" vertical="center"/>
    </xf>
    <xf numFmtId="4" fontId="4" fillId="0" borderId="37" xfId="0" applyNumberFormat="1" applyFont="1" applyBorder="1" applyAlignment="1">
      <alignment horizontal="center" vertical="center"/>
    </xf>
    <xf numFmtId="4" fontId="4" fillId="0" borderId="34" xfId="0" applyNumberFormat="1" applyFont="1" applyBorder="1" applyAlignment="1">
      <alignment horizontal="center" vertical="center"/>
    </xf>
    <xf numFmtId="4" fontId="4" fillId="0" borderId="38" xfId="0" applyNumberFormat="1" applyFont="1" applyBorder="1" applyAlignment="1">
      <alignment horizontal="center" vertical="center"/>
    </xf>
    <xf numFmtId="4" fontId="4" fillId="0" borderId="39" xfId="0" applyNumberFormat="1" applyFont="1" applyBorder="1" applyAlignment="1">
      <alignment horizontal="center" vertical="center"/>
    </xf>
    <xf numFmtId="4" fontId="4" fillId="0" borderId="40" xfId="0" applyNumberFormat="1" applyFont="1" applyBorder="1" applyAlignment="1">
      <alignment horizontal="center" vertical="center"/>
    </xf>
    <xf numFmtId="0" fontId="4" fillId="6" borderId="41" xfId="0" applyFont="1" applyFill="1" applyBorder="1" applyAlignment="1">
      <alignment horizontal="center" vertical="center"/>
    </xf>
    <xf numFmtId="0" fontId="6" fillId="6" borderId="19" xfId="0" applyFont="1" applyFill="1"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4" fontId="4" fillId="7" borderId="29" xfId="0" applyNumberFormat="1" applyFont="1" applyFill="1" applyBorder="1" applyAlignment="1">
      <alignment horizontal="center" vertical="center"/>
    </xf>
    <xf numFmtId="4" fontId="4" fillId="7" borderId="3" xfId="0" applyNumberFormat="1" applyFont="1" applyFill="1" applyBorder="1" applyAlignment="1">
      <alignment horizontal="center" vertical="center"/>
    </xf>
    <xf numFmtId="4" fontId="4" fillId="5" borderId="36" xfId="0" applyNumberFormat="1" applyFont="1" applyFill="1" applyBorder="1" applyAlignment="1">
      <alignment horizontal="center" vertical="center"/>
    </xf>
    <xf numFmtId="0" fontId="4" fillId="0" borderId="7" xfId="0" applyFont="1" applyBorder="1" applyAlignment="1">
      <alignment vertical="center"/>
    </xf>
    <xf numFmtId="4" fontId="4" fillId="0" borderId="10"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5"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26" xfId="0" applyNumberFormat="1" applyFont="1" applyBorder="1" applyAlignment="1">
      <alignment horizontal="center" vertical="center"/>
    </xf>
    <xf numFmtId="4" fontId="4" fillId="0" borderId="27" xfId="0" applyNumberFormat="1" applyFont="1" applyBorder="1" applyAlignment="1">
      <alignment horizontal="center" vertical="center"/>
    </xf>
    <xf numFmtId="0" fontId="4" fillId="6" borderId="42" xfId="0" applyFont="1" applyFill="1" applyBorder="1" applyAlignment="1">
      <alignment horizontal="center" vertical="center"/>
    </xf>
    <xf numFmtId="0" fontId="5" fillId="6" borderId="43" xfId="0" applyFont="1" applyFill="1" applyBorder="1" applyAlignment="1">
      <alignment vertical="center"/>
    </xf>
    <xf numFmtId="4" fontId="5" fillId="6" borderId="44" xfId="0" applyNumberFormat="1" applyFont="1" applyFill="1" applyBorder="1" applyAlignment="1">
      <alignment horizontal="center" vertical="center"/>
    </xf>
    <xf numFmtId="4" fontId="5" fillId="6" borderId="45" xfId="0" applyNumberFormat="1" applyFont="1" applyFill="1" applyBorder="1" applyAlignment="1">
      <alignment horizontal="center" vertical="center"/>
    </xf>
    <xf numFmtId="4" fontId="5" fillId="6" borderId="46" xfId="0" applyNumberFormat="1" applyFont="1" applyFill="1" applyBorder="1" applyAlignment="1">
      <alignment horizontal="center" vertical="center"/>
    </xf>
    <xf numFmtId="4" fontId="5" fillId="6" borderId="47" xfId="0" applyNumberFormat="1" applyFont="1" applyFill="1" applyBorder="1" applyAlignment="1">
      <alignment horizontal="center" vertical="center"/>
    </xf>
    <xf numFmtId="4" fontId="5" fillId="6" borderId="48" xfId="0" applyNumberFormat="1" applyFont="1" applyFill="1" applyBorder="1" applyAlignment="1">
      <alignment horizontal="center" vertical="center"/>
    </xf>
    <xf numFmtId="4" fontId="5" fillId="6" borderId="49" xfId="0" applyNumberFormat="1" applyFont="1" applyFill="1" applyBorder="1" applyAlignment="1">
      <alignment horizontal="center" vertical="center"/>
    </xf>
    <xf numFmtId="43" fontId="5" fillId="0" borderId="0" xfId="21" applyFont="1" applyAlignment="1">
      <alignment horizontal="center" vertical="center"/>
    </xf>
    <xf numFmtId="0" fontId="4" fillId="8" borderId="0" xfId="0" applyFont="1" applyFill="1" applyAlignment="1">
      <alignment vertical="center"/>
    </xf>
    <xf numFmtId="0" fontId="4" fillId="5" borderId="0" xfId="0" applyFont="1" applyFill="1" applyAlignment="1">
      <alignment vertical="center"/>
    </xf>
    <xf numFmtId="0" fontId="4" fillId="4" borderId="0" xfId="0" applyFont="1" applyFill="1" applyAlignment="1">
      <alignment vertical="center"/>
    </xf>
    <xf numFmtId="0" fontId="6" fillId="0" borderId="12" xfId="0" applyFont="1" applyBorder="1" applyAlignment="1">
      <alignment horizontal="center" vertical="center"/>
    </xf>
    <xf numFmtId="4" fontId="4" fillId="7" borderId="30" xfId="0" applyNumberFormat="1" applyFont="1" applyFill="1" applyBorder="1" applyAlignment="1">
      <alignment horizontal="center" vertical="center"/>
    </xf>
    <xf numFmtId="0" fontId="6" fillId="0" borderId="7" xfId="0" applyFont="1" applyBorder="1" applyAlignment="1">
      <alignment horizontal="center" vertical="center"/>
    </xf>
    <xf numFmtId="0" fontId="4" fillId="0" borderId="20" xfId="0" applyFont="1" applyBorder="1" applyAlignment="1">
      <alignment horizontal="left" vertical="center" wrapText="1"/>
    </xf>
    <xf numFmtId="0" fontId="4" fillId="0" borderId="20" xfId="0" applyFont="1" applyBorder="1" applyAlignment="1">
      <alignment vertical="center" wrapText="1"/>
    </xf>
    <xf numFmtId="0" fontId="5" fillId="2" borderId="28" xfId="0" applyFont="1" applyFill="1" applyBorder="1" applyAlignment="1">
      <alignment horizontal="center" vertical="center"/>
    </xf>
    <xf numFmtId="0" fontId="4" fillId="0" borderId="32" xfId="0" applyFont="1" applyBorder="1" applyAlignment="1">
      <alignment horizontal="center" vertical="center" wrapText="1"/>
    </xf>
    <xf numFmtId="0" fontId="14" fillId="0" borderId="0" xfId="0" applyFont="1" applyAlignment="1">
      <alignment vertical="center"/>
    </xf>
    <xf numFmtId="0" fontId="10" fillId="0" borderId="24" xfId="0" applyFont="1" applyBorder="1" applyAlignment="1">
      <alignment vertical="center"/>
    </xf>
    <xf numFmtId="0" fontId="10" fillId="0" borderId="24" xfId="0" applyFont="1" applyBorder="1" applyAlignment="1">
      <alignment horizontal="center" vertical="center"/>
    </xf>
    <xf numFmtId="0" fontId="11" fillId="6" borderId="2" xfId="0" applyFont="1" applyFill="1" applyBorder="1" applyAlignment="1">
      <alignment vertical="center"/>
    </xf>
    <xf numFmtId="4" fontId="11" fillId="6" borderId="2" xfId="0" applyNumberFormat="1" applyFont="1" applyFill="1" applyBorder="1" applyAlignment="1">
      <alignment horizontal="center" vertical="center"/>
    </xf>
    <xf numFmtId="0" fontId="10" fillId="0" borderId="3" xfId="0" applyFont="1" applyBorder="1" applyAlignment="1">
      <alignment vertical="center"/>
    </xf>
    <xf numFmtId="4" fontId="10" fillId="0" borderId="3" xfId="0" applyNumberFormat="1" applyFont="1" applyBorder="1" applyAlignment="1">
      <alignment horizontal="center" vertical="center"/>
    </xf>
    <xf numFmtId="0" fontId="10" fillId="0" borderId="37" xfId="0" applyFont="1" applyBorder="1" applyAlignment="1">
      <alignment vertical="center"/>
    </xf>
    <xf numFmtId="4" fontId="10" fillId="0" borderId="37" xfId="0" applyNumberFormat="1" applyFont="1" applyBorder="1" applyAlignment="1">
      <alignment horizontal="center" vertical="center"/>
    </xf>
    <xf numFmtId="4" fontId="10" fillId="0" borderId="24" xfId="0" applyNumberFormat="1" applyFont="1" applyBorder="1" applyAlignment="1">
      <alignment horizontal="center" vertical="center"/>
    </xf>
    <xf numFmtId="0" fontId="7" fillId="6" borderId="2" xfId="0" applyFont="1" applyFill="1" applyBorder="1" applyAlignment="1">
      <alignment vertical="center"/>
    </xf>
    <xf numFmtId="4" fontId="7" fillId="6" borderId="2" xfId="0" applyNumberFormat="1" applyFont="1" applyFill="1" applyBorder="1" applyAlignment="1">
      <alignment horizontal="center" vertical="center"/>
    </xf>
    <xf numFmtId="0" fontId="4" fillId="0" borderId="3" xfId="0" applyFont="1" applyBorder="1" applyAlignment="1">
      <alignment vertical="center"/>
    </xf>
    <xf numFmtId="0" fontId="1" fillId="6" borderId="2" xfId="0" applyFont="1" applyFill="1" applyBorder="1" applyAlignment="1">
      <alignment vertical="center"/>
    </xf>
    <xf numFmtId="4" fontId="1" fillId="6" borderId="2" xfId="0" applyNumberFormat="1" applyFont="1" applyFill="1" applyBorder="1" applyAlignment="1">
      <alignment horizontal="center" vertical="center"/>
    </xf>
    <xf numFmtId="4" fontId="4" fillId="0" borderId="3" xfId="0" applyNumberFormat="1" applyFont="1" applyBorder="1" applyAlignment="1">
      <alignment vertical="center"/>
    </xf>
    <xf numFmtId="4" fontId="4" fillId="9" borderId="3" xfId="0" applyNumberFormat="1" applyFont="1" applyFill="1" applyBorder="1" applyAlignment="1">
      <alignment horizontal="center" vertical="center"/>
    </xf>
    <xf numFmtId="0" fontId="0" fillId="6" borderId="2" xfId="0" applyFont="1" applyFill="1" applyBorder="1" applyAlignment="1">
      <alignment vertical="center"/>
    </xf>
    <xf numFmtId="4" fontId="0" fillId="6" borderId="2" xfId="0" applyNumberFormat="1" applyFont="1" applyFill="1" applyBorder="1" applyAlignment="1">
      <alignment horizontal="center" vertical="center"/>
    </xf>
    <xf numFmtId="0" fontId="0" fillId="0" borderId="3" xfId="0" applyFont="1" applyBorder="1" applyAlignment="1">
      <alignment vertical="center"/>
    </xf>
    <xf numFmtId="4" fontId="0" fillId="0" borderId="3" xfId="0" applyNumberFormat="1" applyFont="1" applyBorder="1" applyAlignment="1">
      <alignment horizontal="center" vertical="center"/>
    </xf>
    <xf numFmtId="0" fontId="4" fillId="0" borderId="37" xfId="0" applyFont="1" applyBorder="1" applyAlignment="1">
      <alignment vertical="center"/>
    </xf>
    <xf numFmtId="4" fontId="4" fillId="9" borderId="0" xfId="0" applyNumberFormat="1" applyFont="1" applyFill="1" applyAlignment="1">
      <alignment horizontal="center" vertical="center"/>
    </xf>
    <xf numFmtId="0" fontId="19"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xf>
    <xf numFmtId="0" fontId="12" fillId="0" borderId="0" xfId="0" applyFont="1" applyAlignment="1">
      <alignment vertical="center"/>
    </xf>
    <xf numFmtId="4" fontId="4" fillId="0" borderId="0" xfId="0" applyNumberFormat="1" applyFont="1" applyAlignment="1">
      <alignment horizontal="center" vertical="center"/>
    </xf>
    <xf numFmtId="4" fontId="0" fillId="0" borderId="0" xfId="0" applyNumberFormat="1" applyAlignment="1">
      <alignment vertical="center"/>
    </xf>
    <xf numFmtId="0" fontId="23" fillId="0" borderId="0" xfId="0" applyFont="1" applyAlignment="1">
      <alignment vertical="center"/>
    </xf>
    <xf numFmtId="0" fontId="25" fillId="0" borderId="0" xfId="0" applyFont="1" applyAlignment="1">
      <alignment horizontal="left" vertical="center"/>
    </xf>
    <xf numFmtId="0" fontId="25" fillId="10" borderId="0" xfId="0" applyFont="1" applyFill="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25" fillId="0" borderId="0" xfId="0" applyFont="1" applyAlignment="1">
      <alignment horizontal="center" vertical="center"/>
    </xf>
    <xf numFmtId="0" fontId="25" fillId="3" borderId="0" xfId="0" applyFont="1" applyFill="1" applyAlignment="1">
      <alignment horizontal="center" vertical="center"/>
    </xf>
    <xf numFmtId="0" fontId="10" fillId="0" borderId="0" xfId="0" applyFont="1" applyAlignment="1">
      <alignment horizontal="center" vertical="center"/>
    </xf>
    <xf numFmtId="4" fontId="4" fillId="11" borderId="30" xfId="0" applyNumberFormat="1" applyFont="1" applyFill="1" applyBorder="1" applyAlignment="1">
      <alignment horizontal="center" vertical="center"/>
    </xf>
    <xf numFmtId="4" fontId="4" fillId="12" borderId="29" xfId="0" applyNumberFormat="1" applyFont="1" applyFill="1" applyBorder="1" applyAlignment="1">
      <alignment horizontal="center" vertical="center"/>
    </xf>
    <xf numFmtId="4" fontId="4" fillId="12" borderId="3" xfId="0" applyNumberFormat="1" applyFont="1" applyFill="1" applyBorder="1" applyAlignment="1">
      <alignment horizontal="center" vertical="center"/>
    </xf>
    <xf numFmtId="4" fontId="4" fillId="12" borderId="18" xfId="0" applyNumberFormat="1" applyFont="1" applyFill="1" applyBorder="1" applyAlignment="1">
      <alignment horizontal="center" vertical="center"/>
    </xf>
    <xf numFmtId="4" fontId="4" fillId="12" borderId="30" xfId="0" applyNumberFormat="1" applyFont="1" applyFill="1" applyBorder="1" applyAlignment="1">
      <alignment horizontal="center" vertical="center"/>
    </xf>
    <xf numFmtId="4" fontId="4" fillId="12" borderId="31" xfId="0" applyNumberFormat="1" applyFont="1" applyFill="1" applyBorder="1" applyAlignment="1">
      <alignment horizontal="center" vertical="center"/>
    </xf>
    <xf numFmtId="0" fontId="10"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14" fillId="6" borderId="15" xfId="0" applyFont="1" applyFill="1" applyBorder="1" applyAlignment="1">
      <alignment horizontal="center" vertical="center"/>
    </xf>
    <xf numFmtId="0" fontId="14" fillId="6" borderId="19" xfId="0" applyFont="1" applyFill="1" applyBorder="1" applyAlignment="1">
      <alignment horizontal="center" vertical="center"/>
    </xf>
    <xf numFmtId="0" fontId="3" fillId="0" borderId="0" xfId="0" applyFont="1" applyAlignment="1">
      <alignment horizontal="center" vertical="center"/>
    </xf>
    <xf numFmtId="0" fontId="7" fillId="0" borderId="24" xfId="0" applyFont="1" applyBorder="1" applyAlignment="1">
      <alignment horizontal="center" vertical="center"/>
    </xf>
    <xf numFmtId="0" fontId="7" fillId="0" borderId="37" xfId="0" applyFont="1" applyBorder="1" applyAlignment="1">
      <alignment horizontal="center" vertical="center"/>
    </xf>
    <xf numFmtId="0" fontId="7" fillId="10" borderId="15"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28"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1" xfId="0" applyFont="1" applyFill="1" applyBorder="1" applyAlignment="1">
      <alignment horizontal="center" vertical="center"/>
    </xf>
    <xf numFmtId="4" fontId="4" fillId="0" borderId="17" xfId="0" applyNumberFormat="1" applyFont="1" applyBorder="1" applyAlignment="1">
      <alignment horizontal="center" vertical="center"/>
    </xf>
    <xf numFmtId="4" fontId="4" fillId="0" borderId="18" xfId="0" applyNumberFormat="1" applyFont="1" applyBorder="1" applyAlignment="1">
      <alignment horizontal="center" vertical="center"/>
    </xf>
    <xf numFmtId="9" fontId="4" fillId="0" borderId="3" xfId="20" applyFont="1" applyFill="1" applyBorder="1" applyAlignment="1">
      <alignment horizontal="center" vertical="center"/>
    </xf>
    <xf numFmtId="9" fontId="4" fillId="0" borderId="3" xfId="20" applyFont="1" applyBorder="1" applyAlignment="1">
      <alignment horizontal="center" vertical="center"/>
    </xf>
    <xf numFmtId="4" fontId="4" fillId="4" borderId="18" xfId="0" applyNumberFormat="1" applyFont="1" applyFill="1" applyBorder="1" applyAlignment="1">
      <alignment horizontal="center" vertical="center"/>
    </xf>
    <xf numFmtId="9" fontId="4" fillId="4" borderId="3" xfId="20" applyFont="1" applyFill="1" applyBorder="1" applyAlignment="1">
      <alignment horizontal="center" vertical="center"/>
    </xf>
    <xf numFmtId="0" fontId="5" fillId="0" borderId="41" xfId="0" applyFont="1" applyBorder="1" applyAlignment="1">
      <alignment horizontal="left" vertical="center"/>
    </xf>
    <xf numFmtId="0" fontId="5" fillId="0" borderId="19" xfId="0" applyFont="1" applyBorder="1" applyAlignment="1">
      <alignment horizontal="left"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6" fillId="6" borderId="41" xfId="0" applyFont="1" applyFill="1" applyBorder="1" applyAlignment="1">
      <alignment horizontal="center" vertical="center"/>
    </xf>
    <xf numFmtId="0" fontId="6" fillId="6" borderId="19" xfId="0" applyFont="1" applyFill="1" applyBorder="1" applyAlignment="1">
      <alignment horizontal="center" vertical="center"/>
    </xf>
    <xf numFmtId="4" fontId="4" fillId="5" borderId="18" xfId="0" applyNumberFormat="1" applyFont="1" applyFill="1" applyBorder="1" applyAlignment="1">
      <alignment horizontal="center" vertical="center"/>
    </xf>
    <xf numFmtId="9" fontId="4" fillId="5" borderId="3" xfId="2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10" borderId="54" xfId="0" applyFont="1" applyFill="1" applyBorder="1" applyAlignment="1">
      <alignment horizontal="center" vertical="center"/>
    </xf>
    <xf numFmtId="0" fontId="7" fillId="10" borderId="55" xfId="0" applyFont="1" applyFill="1" applyBorder="1" applyAlignment="1">
      <alignment horizontal="center" vertical="center"/>
    </xf>
    <xf numFmtId="0" fontId="7" fillId="10" borderId="56" xfId="0" applyFont="1" applyFill="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7" fillId="9" borderId="54" xfId="0" applyFont="1" applyFill="1" applyBorder="1" applyAlignment="1">
      <alignment horizontal="center" vertical="center"/>
    </xf>
    <xf numFmtId="0" fontId="7" fillId="9" borderId="55" xfId="0" applyFont="1" applyFill="1" applyBorder="1" applyAlignment="1">
      <alignment horizontal="center" vertical="center"/>
    </xf>
    <xf numFmtId="0" fontId="7" fillId="9" borderId="57" xfId="0" applyFont="1" applyFill="1" applyBorder="1" applyAlignment="1">
      <alignment horizontal="center" vertical="center"/>
    </xf>
    <xf numFmtId="0" fontId="5" fillId="0" borderId="53" xfId="0" applyFont="1" applyBorder="1" applyAlignment="1">
      <alignment horizontal="center" vertical="center"/>
    </xf>
    <xf numFmtId="0" fontId="5" fillId="0" borderId="58" xfId="0" applyFont="1" applyBorder="1" applyAlignment="1">
      <alignment horizontal="center" vertical="center"/>
    </xf>
    <xf numFmtId="0" fontId="4" fillId="0" borderId="0" xfId="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Pourcentage" xfId="20"/>
    <cellStyle name="Milliers" xfId="21"/>
    <cellStyle name="Normal_Feuil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showGridLines="0" workbookViewId="0" topLeftCell="A1">
      <pane ySplit="9" topLeftCell="A10" activePane="bottomLeft" state="frozen"/>
      <selection pane="bottomLeft" activeCell="J21" sqref="J21"/>
    </sheetView>
  </sheetViews>
  <sheetFormatPr defaultColWidth="11.421875" defaultRowHeight="12.75"/>
  <cols>
    <col min="1" max="1" width="37.7109375" style="46" customWidth="1"/>
    <col min="2" max="4" width="13.7109375" style="46" customWidth="1"/>
    <col min="5" max="5" width="14.8515625" style="46" customWidth="1"/>
    <col min="6" max="6" width="13.8515625" style="46" customWidth="1"/>
    <col min="7" max="7" width="13.7109375" style="46" customWidth="1"/>
    <col min="8" max="8" width="12.8515625" style="46" customWidth="1"/>
    <col min="9" max="10" width="13.7109375" style="46" customWidth="1"/>
    <col min="11" max="11" width="15.140625" style="46" customWidth="1"/>
    <col min="12" max="12" width="12.8515625" style="46" customWidth="1"/>
    <col min="13" max="13" width="13.7109375" style="46" customWidth="1"/>
    <col min="14" max="16384" width="11.421875" style="46" customWidth="1"/>
  </cols>
  <sheetData>
    <row r="1" spans="1:2" ht="15.75">
      <c r="A1" s="44" t="str">
        <f>Détail!A1</f>
        <v xml:space="preserve">OGEC  </v>
      </c>
      <c r="B1" s="44">
        <f>+Détail!B1</f>
        <v>0</v>
      </c>
    </row>
    <row r="2" spans="1:2" s="50" customFormat="1" ht="15">
      <c r="A2" s="47" t="str">
        <f>Détail!A2</f>
        <v>ECOLE</v>
      </c>
      <c r="B2" s="154" t="str">
        <f>IF(Détail!B2="","",Détail!B2)</f>
        <v/>
      </c>
    </row>
    <row r="4" spans="1:7" ht="16.5">
      <c r="A4" s="204" t="s">
        <v>265</v>
      </c>
      <c r="B4" s="204"/>
      <c r="C4" s="204"/>
      <c r="D4" s="204"/>
      <c r="E4" s="204"/>
      <c r="F4" s="204"/>
      <c r="G4" s="204"/>
    </row>
    <row r="6" spans="1:2" ht="12.75">
      <c r="A6" s="50" t="str">
        <f>Détail!B7</f>
        <v>Inflation estimée</v>
      </c>
      <c r="B6" s="50"/>
    </row>
    <row r="7" spans="1:7" ht="18.75" customHeight="1">
      <c r="A7" s="205" t="str">
        <f>+Détail!A8</f>
        <v>ELEMENTS</v>
      </c>
      <c r="B7" s="207" t="str">
        <f>+Détail!C8</f>
        <v>PREVISIONNEL</v>
      </c>
      <c r="C7" s="208"/>
      <c r="D7" s="208"/>
      <c r="E7" s="209"/>
      <c r="F7" s="210" t="str">
        <f>(Détail!O8)</f>
        <v>REEL</v>
      </c>
      <c r="G7" s="211"/>
    </row>
    <row r="8" spans="1:7" ht="24.75" customHeight="1">
      <c r="A8" s="206"/>
      <c r="B8" s="2" t="str">
        <f>Détail!C9</f>
        <v>2026-2027</v>
      </c>
      <c r="C8" s="2" t="str">
        <f>Détail!F9</f>
        <v>2025-2026</v>
      </c>
      <c r="D8" s="2" t="str">
        <f>Détail!I9</f>
        <v>2024-2025</v>
      </c>
      <c r="E8" s="2" t="str">
        <f>Détail!L9</f>
        <v>2023-2024</v>
      </c>
      <c r="F8" s="2" t="str">
        <f>+Détail!O9</f>
        <v>2022-2023</v>
      </c>
      <c r="G8" s="2" t="str">
        <f>+Détail!R9</f>
        <v>2021-2022</v>
      </c>
    </row>
    <row r="9" spans="1:7" ht="24.75" customHeight="1">
      <c r="A9" s="3" t="s">
        <v>18</v>
      </c>
      <c r="B9" s="3">
        <f>SUM(Détail!C12)</f>
        <v>0</v>
      </c>
      <c r="C9" s="3">
        <f>SUM(Détail!F12)</f>
        <v>0</v>
      </c>
      <c r="D9" s="3">
        <f>SUM(Détail!I12)</f>
        <v>0</v>
      </c>
      <c r="E9" s="3">
        <f>SUM(Détail!L12)</f>
        <v>0</v>
      </c>
      <c r="F9" s="3">
        <f>SUM(Détail!O12)</f>
        <v>0</v>
      </c>
      <c r="G9" s="3">
        <f>SUM(Détail!R12)</f>
        <v>0</v>
      </c>
    </row>
    <row r="10" spans="1:7" ht="15" customHeight="1">
      <c r="A10" s="155"/>
      <c r="B10" s="156"/>
      <c r="C10" s="156"/>
      <c r="D10" s="156"/>
      <c r="E10" s="156"/>
      <c r="F10" s="156"/>
      <c r="G10" s="156"/>
    </row>
    <row r="11" spans="1:7" ht="15" customHeight="1">
      <c r="A11" s="157" t="s">
        <v>0</v>
      </c>
      <c r="B11" s="158">
        <f>_xlfn.IFERROR(SUM(B13:B18),0)</f>
        <v>0</v>
      </c>
      <c r="C11" s="158">
        <f aca="true" t="shared" si="0" ref="C11:G11">_xlfn.IFERROR(SUM(C13:C18),0)</f>
        <v>0</v>
      </c>
      <c r="D11" s="158">
        <f t="shared" si="0"/>
        <v>0</v>
      </c>
      <c r="E11" s="158">
        <f t="shared" si="0"/>
        <v>0</v>
      </c>
      <c r="F11" s="158">
        <f t="shared" si="0"/>
        <v>0</v>
      </c>
      <c r="G11" s="158">
        <f t="shared" si="0"/>
        <v>0</v>
      </c>
    </row>
    <row r="12" spans="1:7" ht="15" customHeight="1">
      <c r="A12" s="159"/>
      <c r="B12" s="160"/>
      <c r="C12" s="160"/>
      <c r="D12" s="160"/>
      <c r="E12" s="160"/>
      <c r="F12" s="160"/>
      <c r="G12" s="160"/>
    </row>
    <row r="13" spans="1:7" ht="18" customHeight="1">
      <c r="A13" s="159" t="s">
        <v>1</v>
      </c>
      <c r="B13" s="160">
        <f>_xlfn.IFERROR(SUM(Détail!C41),0)</f>
        <v>0</v>
      </c>
      <c r="C13" s="160">
        <f>_xlfn.IFERROR(SUM(Détail!F41),0)</f>
        <v>0</v>
      </c>
      <c r="D13" s="160">
        <f>_xlfn.IFERROR(SUM(Détail!I41),0)</f>
        <v>0</v>
      </c>
      <c r="E13" s="160">
        <f>_xlfn.IFERROR(SUM(Détail!L41),0)</f>
        <v>0</v>
      </c>
      <c r="F13" s="160">
        <f>SUM(Détail!O41)</f>
        <v>0</v>
      </c>
      <c r="G13" s="160">
        <f>SUM(Détail!R41)</f>
        <v>0</v>
      </c>
    </row>
    <row r="14" spans="1:7" ht="18" customHeight="1">
      <c r="A14" s="159" t="s">
        <v>2</v>
      </c>
      <c r="B14" s="160">
        <f>_xlfn.IFERROR(SUM(Détail!C49),0)</f>
        <v>0</v>
      </c>
      <c r="C14" s="160">
        <f>_xlfn.IFERROR(SUM(Détail!F49),0)</f>
        <v>0</v>
      </c>
      <c r="D14" s="160">
        <f>_xlfn.IFERROR(SUM(Détail!I49),0)</f>
        <v>0</v>
      </c>
      <c r="E14" s="160">
        <f>_xlfn.IFERROR(SUM(Détail!L49),0)</f>
        <v>0</v>
      </c>
      <c r="F14" s="160">
        <f>SUM(Détail!O49)</f>
        <v>0</v>
      </c>
      <c r="G14" s="160">
        <f>SUM(Détail!R49)</f>
        <v>0</v>
      </c>
    </row>
    <row r="15" spans="1:7" ht="18" customHeight="1">
      <c r="A15" s="159" t="s">
        <v>19</v>
      </c>
      <c r="B15" s="160">
        <f>_xlfn.IFERROR(SUM(Détail!C57),0)</f>
        <v>0</v>
      </c>
      <c r="C15" s="160">
        <f>_xlfn.IFERROR(SUM(Détail!F57),0)</f>
        <v>0</v>
      </c>
      <c r="D15" s="160">
        <f>_xlfn.IFERROR(SUM(Détail!I57),0)</f>
        <v>0</v>
      </c>
      <c r="E15" s="160">
        <f>_xlfn.IFERROR(SUM(Détail!L57),0)</f>
        <v>0</v>
      </c>
      <c r="F15" s="160">
        <f>SUM(Détail!O57)</f>
        <v>0</v>
      </c>
      <c r="G15" s="160">
        <f>SUM(Détail!R57)</f>
        <v>0</v>
      </c>
    </row>
    <row r="16" spans="1:7" ht="18" customHeight="1">
      <c r="A16" s="159" t="s">
        <v>17</v>
      </c>
      <c r="B16" s="160">
        <f>_xlfn.IFERROR(SUM(Détail!C66),0)</f>
        <v>0</v>
      </c>
      <c r="C16" s="160">
        <f>_xlfn.IFERROR(SUM(Détail!F66),0)</f>
        <v>0</v>
      </c>
      <c r="D16" s="160">
        <f>_xlfn.IFERROR(SUM(Détail!I66),0)</f>
        <v>0</v>
      </c>
      <c r="E16" s="160">
        <f>_xlfn.IFERROR(SUM(Détail!L66),0)</f>
        <v>0</v>
      </c>
      <c r="F16" s="160">
        <f>SUM(Détail!O66)</f>
        <v>0</v>
      </c>
      <c r="G16" s="160">
        <f>SUM(Détail!R66)</f>
        <v>0</v>
      </c>
    </row>
    <row r="17" spans="1:7" ht="18" customHeight="1">
      <c r="A17" s="159" t="s">
        <v>3</v>
      </c>
      <c r="B17" s="160">
        <f>SUM(Détail!C69)</f>
        <v>0</v>
      </c>
      <c r="C17" s="160">
        <f>SUM(Détail!F69)</f>
        <v>0</v>
      </c>
      <c r="D17" s="160">
        <f>SUM(Détail!I69)</f>
        <v>0</v>
      </c>
      <c r="E17" s="160">
        <f>SUM(Détail!L69)</f>
        <v>0</v>
      </c>
      <c r="F17" s="160">
        <f>SUM(Détail!O69)</f>
        <v>0</v>
      </c>
      <c r="G17" s="160">
        <f>SUM(Détail!R69)</f>
        <v>0</v>
      </c>
    </row>
    <row r="18" spans="1:7" ht="18" customHeight="1">
      <c r="A18" s="159" t="s">
        <v>22</v>
      </c>
      <c r="B18" s="160">
        <f>SUM(Détail!C79)</f>
        <v>0</v>
      </c>
      <c r="C18" s="160">
        <f>SUM(Détail!F79)</f>
        <v>0</v>
      </c>
      <c r="D18" s="160">
        <f>SUM(Détail!I79)</f>
        <v>0</v>
      </c>
      <c r="E18" s="160">
        <f>SUM(Détail!L79)</f>
        <v>0</v>
      </c>
      <c r="F18" s="160">
        <f>SUM(Détail!O79)</f>
        <v>0</v>
      </c>
      <c r="G18" s="160">
        <f>SUM(Détail!R79)</f>
        <v>0</v>
      </c>
    </row>
    <row r="19" spans="1:7" ht="15" customHeight="1">
      <c r="A19" s="161"/>
      <c r="B19" s="162"/>
      <c r="C19" s="162"/>
      <c r="D19" s="162"/>
      <c r="E19" s="162"/>
      <c r="F19" s="162"/>
      <c r="G19" s="162"/>
    </row>
    <row r="20" spans="1:7" ht="15" customHeight="1">
      <c r="A20" s="155"/>
      <c r="B20" s="163"/>
      <c r="C20" s="163"/>
      <c r="D20" s="163"/>
      <c r="E20" s="163"/>
      <c r="F20" s="163"/>
      <c r="G20" s="163"/>
    </row>
    <row r="21" spans="1:7" ht="15" customHeight="1">
      <c r="A21" s="157" t="s">
        <v>4</v>
      </c>
      <c r="B21" s="158">
        <f>_xlfn.IFERROR(SUM(B23:B30),0)</f>
        <v>0</v>
      </c>
      <c r="C21" s="158">
        <f>_xlfn.IFERROR(SUM(C23:C30),0)</f>
        <v>0</v>
      </c>
      <c r="D21" s="158">
        <f aca="true" t="shared" si="1" ref="D21:F21">_xlfn.IFERROR(SUM(D23:D30),0)</f>
        <v>0</v>
      </c>
      <c r="E21" s="158">
        <f t="shared" si="1"/>
        <v>0</v>
      </c>
      <c r="F21" s="158">
        <f t="shared" si="1"/>
        <v>0</v>
      </c>
      <c r="G21" s="158">
        <f aca="true" t="shared" si="2" ref="G21">SUM(G23:G30)</f>
        <v>0</v>
      </c>
    </row>
    <row r="22" spans="1:7" ht="15" customHeight="1">
      <c r="A22" s="159"/>
      <c r="B22" s="160"/>
      <c r="C22" s="160"/>
      <c r="D22" s="160"/>
      <c r="E22" s="160"/>
      <c r="F22" s="160"/>
      <c r="G22" s="160"/>
    </row>
    <row r="23" spans="1:7" ht="18" customHeight="1">
      <c r="A23" s="159" t="s">
        <v>5</v>
      </c>
      <c r="B23" s="160">
        <f>_xlfn.IFERROR(SUM(Détail!C117),0)</f>
        <v>0</v>
      </c>
      <c r="C23" s="160">
        <f>_xlfn.IFERROR(SUM(Détail!F117),0)</f>
        <v>0</v>
      </c>
      <c r="D23" s="160">
        <f>_xlfn.IFERROR(SUM(Détail!I117),0)</f>
        <v>0</v>
      </c>
      <c r="E23" s="160">
        <f>_xlfn.IFERROR(SUM(Détail!L117),0)</f>
        <v>0</v>
      </c>
      <c r="F23" s="160">
        <f>SUM(Détail!O117)</f>
        <v>0</v>
      </c>
      <c r="G23" s="160">
        <f>SUM(Détail!R117)</f>
        <v>0</v>
      </c>
    </row>
    <row r="24" spans="1:7" ht="18" customHeight="1">
      <c r="A24" s="159" t="s">
        <v>6</v>
      </c>
      <c r="B24" s="160">
        <f>_xlfn.IFERROR(SUM(Détail!C135),0)</f>
        <v>0</v>
      </c>
      <c r="C24" s="160">
        <f>_xlfn.IFERROR(SUM(Détail!F135),0)</f>
        <v>0</v>
      </c>
      <c r="D24" s="160">
        <f>_xlfn.IFERROR(SUM(Détail!I135),0)</f>
        <v>0</v>
      </c>
      <c r="E24" s="160">
        <f>_xlfn.IFERROR(SUM(Détail!L135),0)</f>
        <v>0</v>
      </c>
      <c r="F24" s="160">
        <f>SUM(Détail!O135)</f>
        <v>0</v>
      </c>
      <c r="G24" s="160">
        <f>SUM(Détail!R135)</f>
        <v>0</v>
      </c>
    </row>
    <row r="25" spans="1:7" ht="18" customHeight="1">
      <c r="A25" s="159" t="s">
        <v>7</v>
      </c>
      <c r="B25" s="160">
        <f>_xlfn.IFERROR(SUM(Détail!C166),0)</f>
        <v>0</v>
      </c>
      <c r="C25" s="160">
        <f>_xlfn.IFERROR(SUM(Détail!F166),0)</f>
        <v>0</v>
      </c>
      <c r="D25" s="160">
        <f>_xlfn.IFERROR(SUM(Détail!I166),0)</f>
        <v>0</v>
      </c>
      <c r="E25" s="160">
        <f>_xlfn.IFERROR(SUM(Détail!L166),0)</f>
        <v>0</v>
      </c>
      <c r="F25" s="160">
        <f>SUM(Détail!O166)</f>
        <v>0</v>
      </c>
      <c r="G25" s="160">
        <f>SUM(Détail!R166)</f>
        <v>0</v>
      </c>
    </row>
    <row r="26" spans="1:7" ht="18" customHeight="1">
      <c r="A26" s="159" t="s">
        <v>8</v>
      </c>
      <c r="B26" s="160">
        <f>SUM(Détail!C174)</f>
        <v>0</v>
      </c>
      <c r="C26" s="160">
        <f>SUM(Détail!F174)</f>
        <v>0</v>
      </c>
      <c r="D26" s="160">
        <f>SUM(Détail!I174)</f>
        <v>0</v>
      </c>
      <c r="E26" s="160">
        <f>SUM(Détail!L174)</f>
        <v>0</v>
      </c>
      <c r="F26" s="160">
        <f>SUM(Détail!O174)</f>
        <v>0</v>
      </c>
      <c r="G26" s="160">
        <f>SUM(Détail!R174)</f>
        <v>0</v>
      </c>
    </row>
    <row r="27" spans="1:7" ht="18" customHeight="1">
      <c r="A27" s="159" t="s">
        <v>9</v>
      </c>
      <c r="B27" s="160">
        <f>_xlfn.IFERROR(SUM(Détail!C200),0)</f>
        <v>0</v>
      </c>
      <c r="C27" s="160">
        <f>_xlfn.IFERROR(SUM(Détail!F200),0)</f>
        <v>0</v>
      </c>
      <c r="D27" s="160">
        <f>_xlfn.IFERROR(SUM(Détail!I200),0)</f>
        <v>0</v>
      </c>
      <c r="E27" s="160">
        <f>_xlfn.IFERROR(SUM(Détail!L200),0)</f>
        <v>0</v>
      </c>
      <c r="F27" s="160">
        <f>SUM(Détail!O200)</f>
        <v>0</v>
      </c>
      <c r="G27" s="160">
        <f>SUM(Détail!R200)</f>
        <v>0</v>
      </c>
    </row>
    <row r="28" spans="1:7" ht="18" customHeight="1">
      <c r="A28" s="159" t="s">
        <v>10</v>
      </c>
      <c r="B28" s="160">
        <f>_xlfn.IFERROR(SUM(Détail!C210),0)</f>
        <v>0</v>
      </c>
      <c r="C28" s="160">
        <f>_xlfn.IFERROR(SUM(Détail!F210),0)</f>
        <v>0</v>
      </c>
      <c r="D28" s="160">
        <f>_xlfn.IFERROR(SUM(Détail!I210),0)</f>
        <v>0</v>
      </c>
      <c r="E28" s="160">
        <f>_xlfn.IFERROR(SUM(Détail!L210),0)</f>
        <v>0</v>
      </c>
      <c r="F28" s="160">
        <f>SUM(Détail!O210)</f>
        <v>0</v>
      </c>
      <c r="G28" s="160">
        <f>SUM(Détail!R210)</f>
        <v>0</v>
      </c>
    </row>
    <row r="29" spans="1:7" ht="18" customHeight="1">
      <c r="A29" s="159" t="s">
        <v>11</v>
      </c>
      <c r="B29" s="160">
        <f>SUM(Détail!C215)</f>
        <v>0</v>
      </c>
      <c r="C29" s="160">
        <f>SUM(Détail!F215)</f>
        <v>0</v>
      </c>
      <c r="D29" s="160">
        <f>SUM(Détail!I215)</f>
        <v>0</v>
      </c>
      <c r="E29" s="160">
        <f>SUM(Détail!L215)</f>
        <v>0</v>
      </c>
      <c r="F29" s="160">
        <f>SUM(Détail!O215)</f>
        <v>0</v>
      </c>
      <c r="G29" s="160">
        <f>SUM(Détail!R215)</f>
        <v>0</v>
      </c>
    </row>
    <row r="30" spans="1:7" ht="18" customHeight="1">
      <c r="A30" s="159" t="s">
        <v>12</v>
      </c>
      <c r="B30" s="160">
        <f>SUM(Détail!C220)</f>
        <v>0</v>
      </c>
      <c r="C30" s="160">
        <f>SUM(Détail!F220)</f>
        <v>0</v>
      </c>
      <c r="D30" s="160">
        <f>SUM(Détail!I220)</f>
        <v>0</v>
      </c>
      <c r="E30" s="160">
        <f>SUM(Détail!L220)</f>
        <v>0</v>
      </c>
      <c r="F30" s="160">
        <f>SUM(Détail!O220)</f>
        <v>0</v>
      </c>
      <c r="G30" s="160">
        <f>SUM(Détail!R220)</f>
        <v>0</v>
      </c>
    </row>
    <row r="31" spans="1:7" ht="15" customHeight="1">
      <c r="A31" s="161"/>
      <c r="B31" s="162"/>
      <c r="C31" s="162"/>
      <c r="D31" s="162"/>
      <c r="E31" s="162"/>
      <c r="F31" s="162"/>
      <c r="G31" s="162"/>
    </row>
    <row r="32" spans="1:7" ht="15" customHeight="1">
      <c r="A32" s="157" t="s">
        <v>13</v>
      </c>
      <c r="B32" s="158">
        <f aca="true" t="shared" si="3" ref="B32:G32">SUM(B11-B21)</f>
        <v>0</v>
      </c>
      <c r="C32" s="158">
        <f t="shared" si="3"/>
        <v>0</v>
      </c>
      <c r="D32" s="158">
        <f t="shared" si="3"/>
        <v>0</v>
      </c>
      <c r="E32" s="158">
        <f t="shared" si="3"/>
        <v>0</v>
      </c>
      <c r="F32" s="158">
        <f t="shared" si="3"/>
        <v>0</v>
      </c>
      <c r="G32" s="158">
        <f t="shared" si="3"/>
        <v>0</v>
      </c>
    </row>
    <row r="33" spans="1:7" ht="15" customHeight="1">
      <c r="A33" s="155"/>
      <c r="B33" s="163"/>
      <c r="C33" s="163"/>
      <c r="D33" s="163"/>
      <c r="E33" s="163"/>
      <c r="F33" s="163"/>
      <c r="G33" s="163"/>
    </row>
    <row r="34" spans="1:7" ht="18" customHeight="1">
      <c r="A34" s="159" t="s">
        <v>14</v>
      </c>
      <c r="B34" s="160">
        <f>SUM(Détail!B225)</f>
        <v>0</v>
      </c>
      <c r="C34" s="160">
        <f>SUM(Détail!F225)</f>
        <v>0</v>
      </c>
      <c r="D34" s="160">
        <f>SUM(Détail!I225)</f>
        <v>0</v>
      </c>
      <c r="E34" s="160">
        <f>SUM(Détail!L225)</f>
        <v>0</v>
      </c>
      <c r="F34" s="160">
        <f>SUM(Détail!O225)</f>
        <v>0</v>
      </c>
      <c r="G34" s="160">
        <f>SUM(Détail!R225)</f>
        <v>0</v>
      </c>
    </row>
    <row r="35" spans="1:7" ht="18" customHeight="1">
      <c r="A35" s="159" t="s">
        <v>15</v>
      </c>
      <c r="B35" s="160">
        <f>SUM(Détail!B229)</f>
        <v>0</v>
      </c>
      <c r="C35" s="160">
        <f>SUM(Détail!F229)</f>
        <v>0</v>
      </c>
      <c r="D35" s="160">
        <f>SUM(Détail!I229)</f>
        <v>0</v>
      </c>
      <c r="E35" s="160">
        <f>SUM(Détail!L229)</f>
        <v>0</v>
      </c>
      <c r="F35" s="160">
        <f>SUM(Détail!O229)</f>
        <v>0</v>
      </c>
      <c r="G35" s="160">
        <f>SUM(Détail!R229)</f>
        <v>0</v>
      </c>
    </row>
    <row r="36" spans="1:7" ht="15" customHeight="1">
      <c r="A36" s="161"/>
      <c r="B36" s="162"/>
      <c r="C36" s="162"/>
      <c r="D36" s="162"/>
      <c r="E36" s="162"/>
      <c r="F36" s="162"/>
      <c r="G36" s="162"/>
    </row>
    <row r="37" spans="1:7" ht="15" customHeight="1">
      <c r="A37" s="164" t="s">
        <v>16</v>
      </c>
      <c r="B37" s="165">
        <f aca="true" t="shared" si="4" ref="B37:G37">SUM(B32+B34-B35)</f>
        <v>0</v>
      </c>
      <c r="C37" s="165">
        <f t="shared" si="4"/>
        <v>0</v>
      </c>
      <c r="D37" s="165">
        <f t="shared" si="4"/>
        <v>0</v>
      </c>
      <c r="E37" s="165">
        <f t="shared" si="4"/>
        <v>0</v>
      </c>
      <c r="F37" s="165">
        <f t="shared" si="4"/>
        <v>0</v>
      </c>
      <c r="G37" s="165">
        <f t="shared" si="4"/>
        <v>0</v>
      </c>
    </row>
    <row r="38" spans="1:7" ht="15" customHeight="1">
      <c r="A38" s="54"/>
      <c r="B38" s="54"/>
      <c r="C38" s="54"/>
      <c r="D38" s="54"/>
      <c r="E38" s="54"/>
      <c r="F38" s="54"/>
      <c r="G38" s="54"/>
    </row>
    <row r="39" spans="1:7" ht="15" customHeight="1">
      <c r="A39" s="202" t="s">
        <v>24</v>
      </c>
      <c r="B39" s="203"/>
      <c r="C39" s="203"/>
      <c r="D39" s="203"/>
      <c r="E39" s="203"/>
      <c r="F39" s="203"/>
      <c r="G39" s="203"/>
    </row>
    <row r="40" spans="1:7" ht="15" customHeight="1">
      <c r="A40" s="166"/>
      <c r="B40" s="78"/>
      <c r="C40" s="78"/>
      <c r="D40" s="78"/>
      <c r="E40" s="78"/>
      <c r="F40" s="78"/>
      <c r="G40" s="78"/>
    </row>
    <row r="41" spans="1:7" ht="12.75">
      <c r="A41" s="166" t="s">
        <v>25</v>
      </c>
      <c r="B41" s="78">
        <f>SUM(Détail!C220)</f>
        <v>0</v>
      </c>
      <c r="C41" s="78">
        <f>SUM(Détail!F220)</f>
        <v>0</v>
      </c>
      <c r="D41" s="78">
        <f>SUM(Détail!I220)</f>
        <v>0</v>
      </c>
      <c r="E41" s="78">
        <f>SUM(Détail!L220)</f>
        <v>0</v>
      </c>
      <c r="F41" s="78">
        <f>SUM(Détail!O217:O218)</f>
        <v>0</v>
      </c>
      <c r="G41" s="78">
        <f>SUM(Détail!R217:R218)</f>
        <v>0</v>
      </c>
    </row>
    <row r="42" spans="1:7" ht="12.75">
      <c r="A42" s="166"/>
      <c r="B42" s="78"/>
      <c r="C42" s="78"/>
      <c r="D42" s="78"/>
      <c r="E42" s="78"/>
      <c r="F42" s="78"/>
      <c r="G42" s="78"/>
    </row>
    <row r="43" spans="1:7" ht="12.75">
      <c r="A43" s="166" t="s">
        <v>26</v>
      </c>
      <c r="B43" s="78">
        <f>SUM(Détail!C76)*-1</f>
        <v>0</v>
      </c>
      <c r="C43" s="78">
        <f>SUM(Détail!F76)*-1</f>
        <v>0</v>
      </c>
      <c r="D43" s="78">
        <f>SUM(Détail!I76)*-1</f>
        <v>0</v>
      </c>
      <c r="E43" s="78">
        <f>SUM(Détail!L76)*-1</f>
        <v>0</v>
      </c>
      <c r="F43" s="78">
        <f>SUM(Détail!O76)*-1</f>
        <v>0</v>
      </c>
      <c r="G43" s="78">
        <f>SUM(Détail!R76)*-1</f>
        <v>0</v>
      </c>
    </row>
    <row r="44" spans="1:7" ht="12.75">
      <c r="A44" s="166" t="s">
        <v>65</v>
      </c>
      <c r="B44" s="78">
        <f>-Détail!C71</f>
        <v>0</v>
      </c>
      <c r="C44" s="78">
        <f>-Détail!F71</f>
        <v>0</v>
      </c>
      <c r="D44" s="78">
        <f>-Détail!I71</f>
        <v>0</v>
      </c>
      <c r="E44" s="78">
        <f>-Détail!L71</f>
        <v>0</v>
      </c>
      <c r="F44" s="78">
        <f>-Détail!O71</f>
        <v>0</v>
      </c>
      <c r="G44" s="78">
        <v>0</v>
      </c>
    </row>
    <row r="45" spans="1:7" ht="12.75">
      <c r="A45" s="166"/>
      <c r="B45" s="78"/>
      <c r="C45" s="78"/>
      <c r="D45" s="78"/>
      <c r="E45" s="78"/>
      <c r="F45" s="78"/>
      <c r="G45" s="78"/>
    </row>
    <row r="46" spans="1:10" ht="12.75">
      <c r="A46" s="167" t="s">
        <v>27</v>
      </c>
      <c r="B46" s="168">
        <f aca="true" t="shared" si="5" ref="B46:E46">SUM(B37+B41+B43+B44)</f>
        <v>0</v>
      </c>
      <c r="C46" s="168">
        <f t="shared" si="5"/>
        <v>0</v>
      </c>
      <c r="D46" s="168">
        <f t="shared" si="5"/>
        <v>0</v>
      </c>
      <c r="E46" s="168">
        <f t="shared" si="5"/>
        <v>0</v>
      </c>
      <c r="F46" s="168">
        <f>SUM(F37+F41+F43+F44)</f>
        <v>0</v>
      </c>
      <c r="G46" s="168">
        <f>SUM(G37+G41+G43+G44)</f>
        <v>0</v>
      </c>
      <c r="J46" s="184"/>
    </row>
    <row r="47" spans="1:7" ht="12.75">
      <c r="A47" s="166"/>
      <c r="B47" s="169"/>
      <c r="C47" s="169"/>
      <c r="D47" s="169"/>
      <c r="E47" s="169"/>
      <c r="F47" s="169"/>
      <c r="G47" s="169"/>
    </row>
    <row r="48" spans="1:7" ht="12.75">
      <c r="A48" s="166" t="s">
        <v>28</v>
      </c>
      <c r="B48" s="169"/>
      <c r="C48" s="169"/>
      <c r="D48" s="169"/>
      <c r="E48" s="169"/>
      <c r="F48" s="169"/>
      <c r="G48" s="169"/>
    </row>
    <row r="49" spans="1:7" ht="12.75">
      <c r="A49" s="166" t="s">
        <v>41</v>
      </c>
      <c r="B49" s="170"/>
      <c r="C49" s="170"/>
      <c r="D49" s="170"/>
      <c r="E49" s="170"/>
      <c r="F49" s="170"/>
      <c r="G49" s="170"/>
    </row>
    <row r="50" spans="1:7" ht="12.75">
      <c r="A50" s="166" t="s">
        <v>280</v>
      </c>
      <c r="B50" s="170"/>
      <c r="C50" s="170"/>
      <c r="D50" s="170"/>
      <c r="E50" s="170"/>
      <c r="F50" s="170"/>
      <c r="G50" s="170"/>
    </row>
    <row r="51" spans="1:7" ht="12.75">
      <c r="A51" s="166"/>
      <c r="B51" s="78"/>
      <c r="C51" s="78"/>
      <c r="D51" s="78"/>
      <c r="E51" s="78"/>
      <c r="F51" s="78"/>
      <c r="G51" s="78"/>
    </row>
    <row r="52" spans="1:7" ht="12.75">
      <c r="A52" s="166" t="s">
        <v>29</v>
      </c>
      <c r="B52" s="78"/>
      <c r="C52" s="78"/>
      <c r="D52" s="78"/>
      <c r="E52" s="78"/>
      <c r="F52" s="78"/>
      <c r="G52" s="78"/>
    </row>
    <row r="53" spans="1:7" ht="12.75">
      <c r="A53" s="166" t="s">
        <v>30</v>
      </c>
      <c r="B53" s="170"/>
      <c r="C53" s="170"/>
      <c r="D53" s="170"/>
      <c r="E53" s="170"/>
      <c r="F53" s="170"/>
      <c r="G53" s="170"/>
    </row>
    <row r="54" spans="1:7" ht="12.75">
      <c r="A54" s="166" t="s">
        <v>31</v>
      </c>
      <c r="B54" s="170"/>
      <c r="C54" s="170"/>
      <c r="D54" s="170"/>
      <c r="E54" s="170"/>
      <c r="F54" s="170"/>
      <c r="G54" s="170"/>
    </row>
    <row r="55" spans="1:7" ht="12.75">
      <c r="A55" s="166"/>
      <c r="B55" s="78"/>
      <c r="C55" s="78"/>
      <c r="D55" s="78"/>
      <c r="E55" s="78"/>
      <c r="F55" s="78"/>
      <c r="G55" s="78"/>
    </row>
    <row r="56" spans="1:7" ht="12.75">
      <c r="A56" s="166"/>
      <c r="B56" s="78"/>
      <c r="C56" s="78"/>
      <c r="D56" s="78"/>
      <c r="E56" s="78"/>
      <c r="F56" s="78"/>
      <c r="G56" s="78"/>
    </row>
    <row r="57" spans="1:7" ht="12.75">
      <c r="A57" s="171" t="s">
        <v>32</v>
      </c>
      <c r="B57" s="172">
        <f aca="true" t="shared" si="6" ref="B57:G57">SUM(B46:B56)</f>
        <v>0</v>
      </c>
      <c r="C57" s="172">
        <f t="shared" si="6"/>
        <v>0</v>
      </c>
      <c r="D57" s="172">
        <f t="shared" si="6"/>
        <v>0</v>
      </c>
      <c r="E57" s="172">
        <f t="shared" si="6"/>
        <v>0</v>
      </c>
      <c r="F57" s="172">
        <f t="shared" si="6"/>
        <v>0</v>
      </c>
      <c r="G57" s="172">
        <f t="shared" si="6"/>
        <v>0</v>
      </c>
    </row>
    <row r="58" spans="1:7" ht="12.75">
      <c r="A58" s="166"/>
      <c r="B58" s="78"/>
      <c r="C58" s="78"/>
      <c r="D58" s="78"/>
      <c r="E58" s="78"/>
      <c r="F58" s="78"/>
      <c r="G58" s="78"/>
    </row>
    <row r="59" spans="1:7" ht="12.75">
      <c r="A59" s="166" t="s">
        <v>33</v>
      </c>
      <c r="B59" s="78">
        <f>SUM(C61)</f>
        <v>0</v>
      </c>
      <c r="C59" s="78">
        <f>SUM(D61)</f>
        <v>0</v>
      </c>
      <c r="D59" s="78">
        <f>SUM(E61)</f>
        <v>0</v>
      </c>
      <c r="E59" s="78">
        <f>SUM(F61)</f>
        <v>0</v>
      </c>
      <c r="F59" s="78">
        <f>+G61</f>
        <v>0</v>
      </c>
      <c r="G59" s="126">
        <v>0</v>
      </c>
    </row>
    <row r="60" spans="1:7" ht="12.75">
      <c r="A60" s="173"/>
      <c r="B60" s="174"/>
      <c r="C60" s="174"/>
      <c r="D60" s="174"/>
      <c r="E60" s="174"/>
      <c r="F60" s="174"/>
      <c r="G60" s="174"/>
    </row>
    <row r="61" spans="1:7" ht="12.75">
      <c r="A61" s="167" t="s">
        <v>34</v>
      </c>
      <c r="B61" s="168">
        <f aca="true" t="shared" si="7" ref="B61:G61">SUM(B57+B59)</f>
        <v>0</v>
      </c>
      <c r="C61" s="168">
        <f t="shared" si="7"/>
        <v>0</v>
      </c>
      <c r="D61" s="168">
        <f t="shared" si="7"/>
        <v>0</v>
      </c>
      <c r="E61" s="168">
        <f t="shared" si="7"/>
        <v>0</v>
      </c>
      <c r="F61" s="168">
        <f t="shared" si="7"/>
        <v>0</v>
      </c>
      <c r="G61" s="168">
        <f t="shared" si="7"/>
        <v>0</v>
      </c>
    </row>
    <row r="62" spans="1:7" ht="12.75">
      <c r="A62" s="166"/>
      <c r="B62" s="78"/>
      <c r="C62" s="78"/>
      <c r="D62" s="78"/>
      <c r="E62" s="78"/>
      <c r="F62" s="78"/>
      <c r="G62" s="78"/>
    </row>
    <row r="63" spans="1:7" ht="12.75">
      <c r="A63" s="166" t="s">
        <v>36</v>
      </c>
      <c r="B63" s="78">
        <f>C63</f>
        <v>0</v>
      </c>
      <c r="C63" s="78">
        <f>D63</f>
        <v>0</v>
      </c>
      <c r="D63" s="78">
        <f>E63</f>
        <v>0</v>
      </c>
      <c r="E63" s="78">
        <f>F63</f>
        <v>0</v>
      </c>
      <c r="F63" s="126">
        <v>0</v>
      </c>
      <c r="G63" s="126">
        <v>0</v>
      </c>
    </row>
    <row r="64" spans="1:7" ht="12.75">
      <c r="A64" s="166" t="s">
        <v>269</v>
      </c>
      <c r="B64" s="78">
        <f aca="true" t="shared" si="8" ref="B64:C64">SUM(-B14*0.4)</f>
        <v>0</v>
      </c>
      <c r="C64" s="78">
        <f t="shared" si="8"/>
        <v>0</v>
      </c>
      <c r="D64" s="78">
        <f>SUM(-D14*0.4)</f>
        <v>0</v>
      </c>
      <c r="E64" s="78">
        <f>SUM(-E14*0.4)</f>
        <v>0</v>
      </c>
      <c r="F64" s="126">
        <f>-F14*0.4</f>
        <v>0</v>
      </c>
      <c r="G64" s="126">
        <f>-G14*0.4</f>
        <v>0</v>
      </c>
    </row>
    <row r="65" spans="1:7" ht="12.75">
      <c r="A65" s="166"/>
      <c r="B65" s="78"/>
      <c r="C65" s="78"/>
      <c r="D65" s="78"/>
      <c r="E65" s="78"/>
      <c r="F65" s="78"/>
      <c r="G65" s="78"/>
    </row>
    <row r="66" spans="1:7" ht="12.75">
      <c r="A66" s="167" t="s">
        <v>35</v>
      </c>
      <c r="B66" s="168">
        <f aca="true" t="shared" si="9" ref="B66:G66">SUM(B61+B63+B64)</f>
        <v>0</v>
      </c>
      <c r="C66" s="168">
        <f t="shared" si="9"/>
        <v>0</v>
      </c>
      <c r="D66" s="168">
        <f t="shared" si="9"/>
        <v>0</v>
      </c>
      <c r="E66" s="168">
        <f t="shared" si="9"/>
        <v>0</v>
      </c>
      <c r="F66" s="168">
        <f t="shared" si="9"/>
        <v>0</v>
      </c>
      <c r="G66" s="168">
        <f t="shared" si="9"/>
        <v>0</v>
      </c>
    </row>
    <row r="67" spans="1:7" ht="12.75">
      <c r="A67" s="175"/>
      <c r="B67" s="175"/>
      <c r="C67" s="175"/>
      <c r="D67" s="175"/>
      <c r="E67" s="175"/>
      <c r="F67" s="175"/>
      <c r="G67" s="175"/>
    </row>
    <row r="69" spans="1:2" ht="12.75">
      <c r="A69" s="176"/>
      <c r="B69" s="50" t="s">
        <v>80</v>
      </c>
    </row>
    <row r="70" ht="12.75">
      <c r="B70" s="177" t="s">
        <v>268</v>
      </c>
    </row>
    <row r="72" ht="12.75">
      <c r="A72" s="185" t="s">
        <v>281</v>
      </c>
    </row>
  </sheetData>
  <mergeCells count="5">
    <mergeCell ref="A39:G39"/>
    <mergeCell ref="A4:G4"/>
    <mergeCell ref="A7:A8"/>
    <mergeCell ref="B7:E7"/>
    <mergeCell ref="F7:G7"/>
  </mergeCells>
  <printOptions horizontalCentered="1"/>
  <pageMargins left="0.15748031496062992" right="0.1968503937007874" top="0.2362204724409449" bottom="0.4" header="0.1968503937007874" footer="0.2362204724409449"/>
  <pageSetup fitToHeight="1" fitToWidth="1" horizontalDpi="600" verticalDpi="600" orientation="portrait" paperSize="9" scale="86" r:id="rId1"/>
  <headerFooter alignWithMargins="0">
    <oddFooter>&amp;L&amp;6&amp;D&amp;R&amp;6&amp;F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238"/>
  <sheetViews>
    <sheetView showGridLines="0" tabSelected="1" workbookViewId="0" topLeftCell="A1">
      <pane xSplit="2" ySplit="9" topLeftCell="C10" activePane="bottomRight" state="frozen"/>
      <selection pane="topRight" activeCell="C1" sqref="C1"/>
      <selection pane="bottomLeft" activeCell="A9" sqref="A9"/>
      <selection pane="bottomRight" activeCell="C10" sqref="C10"/>
    </sheetView>
  </sheetViews>
  <sheetFormatPr defaultColWidth="11.421875" defaultRowHeight="12.75"/>
  <cols>
    <col min="1" max="1" width="8.421875" style="46" customWidth="1"/>
    <col min="2" max="2" width="74.57421875" style="46" customWidth="1"/>
    <col min="3" max="3" width="15.57421875" style="46" customWidth="1"/>
    <col min="4" max="5" width="8.57421875" style="46" customWidth="1"/>
    <col min="6" max="6" width="15.7109375" style="46" customWidth="1"/>
    <col min="7" max="8" width="8.57421875" style="46" customWidth="1"/>
    <col min="9" max="9" width="15.7109375" style="46" customWidth="1"/>
    <col min="10" max="11" width="8.57421875" style="46" customWidth="1"/>
    <col min="12" max="12" width="15.7109375" style="46" customWidth="1"/>
    <col min="13" max="14" width="8.57421875" style="46" customWidth="1"/>
    <col min="15" max="15" width="15.7109375" style="52" customWidth="1"/>
    <col min="16" max="16" width="8.57421875" style="52" customWidth="1"/>
    <col min="17" max="17" width="8.7109375" style="52" bestFit="1" customWidth="1"/>
    <col min="18" max="18" width="15.7109375" style="52" customWidth="1"/>
    <col min="19" max="20" width="8.57421875" style="52" customWidth="1"/>
    <col min="21" max="16384" width="11.421875" style="46" customWidth="1"/>
  </cols>
  <sheetData>
    <row r="1" spans="1:2" ht="15.75">
      <c r="A1" s="44" t="s">
        <v>69</v>
      </c>
      <c r="B1" s="51"/>
    </row>
    <row r="2" spans="1:2" ht="12.75">
      <c r="A2" s="47" t="s">
        <v>266</v>
      </c>
      <c r="B2" s="45"/>
    </row>
    <row r="4" spans="1:20" ht="39.75" customHeight="1">
      <c r="A4" s="204" t="s">
        <v>264</v>
      </c>
      <c r="B4" s="204"/>
      <c r="C4" s="204"/>
      <c r="D4" s="204"/>
      <c r="E4" s="204"/>
      <c r="F4" s="204"/>
      <c r="G4" s="204"/>
      <c r="H4" s="204"/>
      <c r="I4" s="204"/>
      <c r="J4" s="204"/>
      <c r="K4" s="204"/>
      <c r="L4" s="204"/>
      <c r="M4" s="204"/>
      <c r="N4" s="204"/>
      <c r="O4" s="204"/>
      <c r="P4" s="204"/>
      <c r="Q4" s="204"/>
      <c r="R4" s="204"/>
      <c r="S4" s="49"/>
      <c r="T4" s="49"/>
    </row>
    <row r="5" spans="1:20" s="199" customFormat="1" ht="12">
      <c r="A5" s="188"/>
      <c r="B5" s="186" t="s">
        <v>9</v>
      </c>
      <c r="C5" s="187">
        <v>1.025</v>
      </c>
      <c r="D5" s="188"/>
      <c r="E5" s="188"/>
      <c r="F5" s="187">
        <v>1.035</v>
      </c>
      <c r="G5" s="189"/>
      <c r="H5" s="189"/>
      <c r="I5" s="187">
        <v>1.05</v>
      </c>
      <c r="J5" s="190"/>
      <c r="K5" s="190"/>
      <c r="L5" s="187">
        <v>1.045</v>
      </c>
      <c r="M5" s="188"/>
      <c r="N5" s="188"/>
      <c r="O5" s="188"/>
      <c r="P5" s="188"/>
      <c r="Q5" s="188"/>
      <c r="R5" s="188"/>
      <c r="S5" s="188"/>
      <c r="T5" s="188"/>
    </row>
    <row r="6" spans="2:20" s="199" customFormat="1" ht="12">
      <c r="B6" s="200" t="s">
        <v>79</v>
      </c>
      <c r="F6" s="191">
        <v>1.02</v>
      </c>
      <c r="G6" s="192"/>
      <c r="H6" s="192"/>
      <c r="I6" s="192"/>
      <c r="J6" s="192"/>
      <c r="K6" s="192"/>
      <c r="L6" s="190"/>
      <c r="O6" s="192"/>
      <c r="P6" s="192"/>
      <c r="Q6" s="192"/>
      <c r="R6" s="192"/>
      <c r="S6" s="192"/>
      <c r="T6" s="192"/>
    </row>
    <row r="7" spans="2:20" s="199" customFormat="1" ht="12.75" thickBot="1">
      <c r="B7" s="201" t="s">
        <v>282</v>
      </c>
      <c r="C7" s="201"/>
      <c r="D7" s="201"/>
      <c r="E7" s="201"/>
      <c r="F7" s="190">
        <v>1.05</v>
      </c>
      <c r="G7" s="190"/>
      <c r="H7" s="190"/>
      <c r="I7" s="190">
        <v>1.05</v>
      </c>
      <c r="J7" s="190"/>
      <c r="K7" s="190"/>
      <c r="L7" s="190">
        <v>1.07</v>
      </c>
      <c r="O7" s="192"/>
      <c r="P7" s="192"/>
      <c r="Q7" s="192"/>
      <c r="R7" s="192"/>
      <c r="S7" s="192"/>
      <c r="T7" s="192"/>
    </row>
    <row r="8" spans="1:20" ht="18.75" customHeight="1" thickTop="1">
      <c r="A8" s="226" t="s">
        <v>267</v>
      </c>
      <c r="B8" s="227"/>
      <c r="C8" s="233" t="s">
        <v>262</v>
      </c>
      <c r="D8" s="234"/>
      <c r="E8" s="234"/>
      <c r="F8" s="234"/>
      <c r="G8" s="234"/>
      <c r="H8" s="234"/>
      <c r="I8" s="234"/>
      <c r="J8" s="234"/>
      <c r="K8" s="234"/>
      <c r="L8" s="234"/>
      <c r="M8" s="234"/>
      <c r="N8" s="235"/>
      <c r="O8" s="238" t="s">
        <v>263</v>
      </c>
      <c r="P8" s="239"/>
      <c r="Q8" s="239"/>
      <c r="R8" s="239"/>
      <c r="S8" s="239"/>
      <c r="T8" s="240"/>
    </row>
    <row r="9" spans="1:20" ht="24.75" customHeight="1">
      <c r="A9" s="228"/>
      <c r="B9" s="229"/>
      <c r="C9" s="232" t="s">
        <v>283</v>
      </c>
      <c r="D9" s="230"/>
      <c r="E9" s="231"/>
      <c r="F9" s="232" t="s">
        <v>271</v>
      </c>
      <c r="G9" s="230"/>
      <c r="H9" s="231"/>
      <c r="I9" s="232" t="s">
        <v>270</v>
      </c>
      <c r="J9" s="230"/>
      <c r="K9" s="231"/>
      <c r="L9" s="230" t="s">
        <v>275</v>
      </c>
      <c r="M9" s="230"/>
      <c r="N9" s="231"/>
      <c r="O9" s="236" t="s">
        <v>63</v>
      </c>
      <c r="P9" s="229"/>
      <c r="Q9" s="237"/>
      <c r="R9" s="241" t="s">
        <v>62</v>
      </c>
      <c r="S9" s="221"/>
      <c r="T9" s="242"/>
    </row>
    <row r="10" spans="1:20" ht="24.75" customHeight="1">
      <c r="A10" s="220" t="s">
        <v>70</v>
      </c>
      <c r="B10" s="221"/>
      <c r="C10" s="32"/>
      <c r="D10" s="28"/>
      <c r="E10" s="29"/>
      <c r="F10" s="31"/>
      <c r="G10" s="28"/>
      <c r="H10" s="28"/>
      <c r="I10" s="32"/>
      <c r="J10" s="28"/>
      <c r="K10" s="29"/>
      <c r="L10" s="31"/>
      <c r="M10" s="28"/>
      <c r="N10" s="29"/>
      <c r="O10" s="38"/>
      <c r="P10" s="38"/>
      <c r="Q10" s="41"/>
      <c r="R10" s="39"/>
      <c r="S10" s="38"/>
      <c r="T10" s="40"/>
    </row>
    <row r="11" spans="1:20" ht="24.75" customHeight="1">
      <c r="A11" s="220" t="s">
        <v>71</v>
      </c>
      <c r="B11" s="221"/>
      <c r="C11" s="32"/>
      <c r="D11" s="28"/>
      <c r="E11" s="29"/>
      <c r="F11" s="31"/>
      <c r="G11" s="28"/>
      <c r="H11" s="28"/>
      <c r="I11" s="32"/>
      <c r="J11" s="28"/>
      <c r="K11" s="29"/>
      <c r="L11" s="31"/>
      <c r="M11" s="28"/>
      <c r="N11" s="29"/>
      <c r="O11" s="38"/>
      <c r="P11" s="38"/>
      <c r="Q11" s="41"/>
      <c r="R11" s="39"/>
      <c r="S11" s="38"/>
      <c r="T11" s="40"/>
    </row>
    <row r="12" spans="1:22" ht="24.75" customHeight="1">
      <c r="A12" s="220" t="s">
        <v>67</v>
      </c>
      <c r="B12" s="221"/>
      <c r="C12" s="16">
        <f>SUM(C10:C11)</f>
        <v>0</v>
      </c>
      <c r="D12" s="4"/>
      <c r="E12" s="20"/>
      <c r="F12" s="16">
        <f>SUM(F10:F11)</f>
        <v>0</v>
      </c>
      <c r="G12" s="4"/>
      <c r="H12" s="14"/>
      <c r="I12" s="16">
        <f>SUM(I10:I11)</f>
        <v>0</v>
      </c>
      <c r="J12" s="4"/>
      <c r="K12" s="20"/>
      <c r="L12" s="16">
        <f>SUM(L10:L11)</f>
        <v>0</v>
      </c>
      <c r="M12" s="4"/>
      <c r="N12" s="20"/>
      <c r="O12" s="152">
        <f>SUM(O10:O11)</f>
        <v>0</v>
      </c>
      <c r="P12" s="5"/>
      <c r="Q12" s="17"/>
      <c r="R12" s="16">
        <f>SUM(R10:R11)</f>
        <v>0</v>
      </c>
      <c r="S12" s="5"/>
      <c r="T12" s="30"/>
      <c r="U12" s="52"/>
      <c r="V12" s="52"/>
    </row>
    <row r="13" spans="1:22" ht="24.75" customHeight="1">
      <c r="A13" s="21"/>
      <c r="B13" s="37"/>
      <c r="C13" s="18" t="s">
        <v>42</v>
      </c>
      <c r="D13" s="1" t="s">
        <v>43</v>
      </c>
      <c r="E13" s="19" t="s">
        <v>44</v>
      </c>
      <c r="F13" s="1" t="s">
        <v>42</v>
      </c>
      <c r="G13" s="1" t="s">
        <v>43</v>
      </c>
      <c r="H13" s="15" t="s">
        <v>44</v>
      </c>
      <c r="I13" s="18" t="s">
        <v>42</v>
      </c>
      <c r="J13" s="1" t="s">
        <v>43</v>
      </c>
      <c r="K13" s="19" t="s">
        <v>44</v>
      </c>
      <c r="L13" s="1" t="s">
        <v>42</v>
      </c>
      <c r="M13" s="1" t="s">
        <v>43</v>
      </c>
      <c r="N13" s="19" t="s">
        <v>44</v>
      </c>
      <c r="O13" s="1" t="s">
        <v>42</v>
      </c>
      <c r="P13" s="1" t="s">
        <v>43</v>
      </c>
      <c r="Q13" s="19" t="s">
        <v>44</v>
      </c>
      <c r="R13" s="1" t="s">
        <v>42</v>
      </c>
      <c r="S13" s="1" t="s">
        <v>43</v>
      </c>
      <c r="T13" s="22" t="s">
        <v>44</v>
      </c>
      <c r="U13" s="52"/>
      <c r="V13" s="52"/>
    </row>
    <row r="14" spans="1:22" ht="15" customHeight="1">
      <c r="A14" s="53"/>
      <c r="B14" s="54"/>
      <c r="C14" s="55"/>
      <c r="D14" s="56"/>
      <c r="E14" s="57"/>
      <c r="F14" s="58"/>
      <c r="G14" s="56"/>
      <c r="H14" s="59"/>
      <c r="I14" s="55"/>
      <c r="J14" s="56"/>
      <c r="K14" s="57"/>
      <c r="L14" s="58"/>
      <c r="M14" s="56"/>
      <c r="N14" s="57"/>
      <c r="O14" s="58"/>
      <c r="P14" s="56"/>
      <c r="Q14" s="57"/>
      <c r="R14" s="58"/>
      <c r="S14" s="56"/>
      <c r="T14" s="60"/>
      <c r="U14" s="52"/>
      <c r="V14" s="52"/>
    </row>
    <row r="15" spans="1:22" ht="15" customHeight="1">
      <c r="A15" s="222" t="s">
        <v>0</v>
      </c>
      <c r="B15" s="223"/>
      <c r="C15" s="61">
        <f>_xlfn.IFERROR(SUM(C41+C49+C57+C66+C69+C79),0)</f>
        <v>0</v>
      </c>
      <c r="D15" s="62"/>
      <c r="E15" s="63"/>
      <c r="F15" s="64">
        <f>_xlfn.IFERROR(SUM(F41+F49+F57+F66+F69+F79),0)</f>
        <v>0</v>
      </c>
      <c r="G15" s="62"/>
      <c r="H15" s="65"/>
      <c r="I15" s="61">
        <f>_xlfn.IFERROR(SUM(I41+I49+I57+I66+I69+I79),0)</f>
        <v>0</v>
      </c>
      <c r="J15" s="62"/>
      <c r="K15" s="63"/>
      <c r="L15" s="64">
        <f>_xlfn.IFERROR(SUM(L41+L49+L57+L66+L69+L79),0)</f>
        <v>0</v>
      </c>
      <c r="M15" s="62"/>
      <c r="N15" s="63"/>
      <c r="O15" s="64">
        <f>SUM(O41+O49+O57+O66+O69+O79)</f>
        <v>0</v>
      </c>
      <c r="P15" s="62"/>
      <c r="Q15" s="63"/>
      <c r="R15" s="64">
        <f>SUM(R41+R49+R57+R66+R69+R79)</f>
        <v>0</v>
      </c>
      <c r="S15" s="62"/>
      <c r="T15" s="66"/>
      <c r="U15" s="52"/>
      <c r="V15" s="52"/>
    </row>
    <row r="16" spans="1:22" ht="15" customHeight="1">
      <c r="A16" s="147"/>
      <c r="B16" s="149"/>
      <c r="C16" s="67"/>
      <c r="D16" s="68"/>
      <c r="E16" s="69"/>
      <c r="F16" s="70"/>
      <c r="G16" s="68"/>
      <c r="H16" s="71"/>
      <c r="I16" s="67"/>
      <c r="J16" s="68"/>
      <c r="K16" s="69"/>
      <c r="L16" s="70"/>
      <c r="M16" s="68"/>
      <c r="N16" s="69"/>
      <c r="O16" s="70"/>
      <c r="P16" s="68"/>
      <c r="Q16" s="69"/>
      <c r="R16" s="70"/>
      <c r="S16" s="68"/>
      <c r="T16" s="72"/>
      <c r="U16" s="52"/>
      <c r="V16" s="52"/>
    </row>
    <row r="17" spans="1:22" ht="15" customHeight="1">
      <c r="A17" s="73">
        <v>706110</v>
      </c>
      <c r="B17" s="178" t="s">
        <v>81</v>
      </c>
      <c r="C17" s="74">
        <f>_xlfn.IFERROR(F17/(F$12)*C$12*$F$6,0)</f>
        <v>0</v>
      </c>
      <c r="D17" s="75">
        <f>_xlfn.IFERROR(SUM(C17/C12),0)</f>
        <v>0</v>
      </c>
      <c r="E17" s="35" t="s">
        <v>77</v>
      </c>
      <c r="F17" s="76">
        <f aca="true" t="shared" si="0" ref="F17:F29">_xlfn.IFERROR(I17/(I$12)*F$12*$F$6,0)</f>
        <v>0</v>
      </c>
      <c r="G17" s="75">
        <f>_xlfn.IFERROR(SUM(F17/F12),0)</f>
        <v>0</v>
      </c>
      <c r="H17" s="77" t="s">
        <v>76</v>
      </c>
      <c r="I17" s="74">
        <f aca="true" t="shared" si="1" ref="I17:I29">_xlfn.IFERROR((L17/$L$12*$I$12)*$F$6,0)</f>
        <v>0</v>
      </c>
      <c r="J17" s="75">
        <f>_xlfn.IFERROR(SUM(I17/I12),0)</f>
        <v>0</v>
      </c>
      <c r="K17" s="35" t="s">
        <v>75</v>
      </c>
      <c r="L17" s="76">
        <f aca="true" t="shared" si="2" ref="L17:L21">_xlfn.IFERROR((O17/$O$12*$L$12)*$F$6,0)</f>
        <v>0</v>
      </c>
      <c r="M17" s="75">
        <f>_xlfn.IFERROR(SUM(L17/L12),0)</f>
        <v>0</v>
      </c>
      <c r="N17" s="35" t="s">
        <v>74</v>
      </c>
      <c r="O17" s="83"/>
      <c r="P17" s="78">
        <f>_xlfn.IFERROR(SUM(O17/O12),0)</f>
        <v>0</v>
      </c>
      <c r="Q17" s="34" t="s">
        <v>272</v>
      </c>
      <c r="R17" s="83"/>
      <c r="S17" s="78">
        <f>_xlfn.IFERROR(SUM(R17/R12),0)</f>
        <v>0</v>
      </c>
      <c r="T17" s="33" t="s">
        <v>78</v>
      </c>
      <c r="U17" s="52"/>
      <c r="V17" s="52"/>
    </row>
    <row r="18" spans="1:22" ht="15" customHeight="1">
      <c r="A18" s="73">
        <v>706120</v>
      </c>
      <c r="B18" s="178" t="s">
        <v>82</v>
      </c>
      <c r="C18" s="74">
        <f aca="true" t="shared" si="3" ref="C18:C29">_xlfn.IFERROR(F18/(F$12)*C$12*$F$6,0)</f>
        <v>0</v>
      </c>
      <c r="D18" s="75"/>
      <c r="E18" s="35"/>
      <c r="F18" s="76">
        <f t="shared" si="0"/>
        <v>0</v>
      </c>
      <c r="G18" s="75"/>
      <c r="H18" s="77"/>
      <c r="I18" s="74">
        <f t="shared" si="1"/>
        <v>0</v>
      </c>
      <c r="J18" s="75"/>
      <c r="K18" s="35"/>
      <c r="L18" s="76">
        <f t="shared" si="2"/>
        <v>0</v>
      </c>
      <c r="M18" s="75"/>
      <c r="N18" s="35"/>
      <c r="O18" s="83"/>
      <c r="P18" s="78"/>
      <c r="Q18" s="34"/>
      <c r="R18" s="83"/>
      <c r="S18" s="78"/>
      <c r="T18" s="33"/>
      <c r="U18" s="52"/>
      <c r="V18" s="52"/>
    </row>
    <row r="19" spans="1:22" ht="15" customHeight="1">
      <c r="A19" s="73">
        <v>706150</v>
      </c>
      <c r="B19" s="178" t="s">
        <v>88</v>
      </c>
      <c r="C19" s="74">
        <f t="shared" si="3"/>
        <v>0</v>
      </c>
      <c r="D19" s="75"/>
      <c r="E19" s="35"/>
      <c r="F19" s="76">
        <f t="shared" si="0"/>
        <v>0</v>
      </c>
      <c r="G19" s="75"/>
      <c r="H19" s="77"/>
      <c r="I19" s="74">
        <f t="shared" si="1"/>
        <v>0</v>
      </c>
      <c r="J19" s="75"/>
      <c r="K19" s="35"/>
      <c r="L19" s="76">
        <f t="shared" si="2"/>
        <v>0</v>
      </c>
      <c r="M19" s="75"/>
      <c r="N19" s="35"/>
      <c r="O19" s="83"/>
      <c r="P19" s="78"/>
      <c r="Q19" s="34"/>
      <c r="R19" s="83"/>
      <c r="S19" s="78"/>
      <c r="T19" s="33"/>
      <c r="U19" s="52"/>
      <c r="V19" s="52"/>
    </row>
    <row r="20" spans="1:22" ht="15" customHeight="1">
      <c r="A20" s="73">
        <v>706160</v>
      </c>
      <c r="B20" s="178" t="s">
        <v>89</v>
      </c>
      <c r="C20" s="74">
        <f t="shared" si="3"/>
        <v>0</v>
      </c>
      <c r="D20" s="75"/>
      <c r="E20" s="35"/>
      <c r="F20" s="76">
        <f t="shared" si="0"/>
        <v>0</v>
      </c>
      <c r="G20" s="75"/>
      <c r="H20" s="77"/>
      <c r="I20" s="74">
        <f t="shared" si="1"/>
        <v>0</v>
      </c>
      <c r="J20" s="75"/>
      <c r="K20" s="35"/>
      <c r="L20" s="76">
        <f t="shared" si="2"/>
        <v>0</v>
      </c>
      <c r="M20" s="75"/>
      <c r="N20" s="35"/>
      <c r="O20" s="83"/>
      <c r="P20" s="78"/>
      <c r="Q20" s="34"/>
      <c r="R20" s="83"/>
      <c r="S20" s="78"/>
      <c r="T20" s="33"/>
      <c r="U20" s="52"/>
      <c r="V20" s="52"/>
    </row>
    <row r="21" spans="1:22" ht="15" customHeight="1">
      <c r="A21" s="73">
        <v>706220</v>
      </c>
      <c r="B21" s="178" t="s">
        <v>83</v>
      </c>
      <c r="C21" s="74">
        <f t="shared" si="3"/>
        <v>0</v>
      </c>
      <c r="D21" s="75"/>
      <c r="E21" s="35"/>
      <c r="F21" s="76">
        <f t="shared" si="0"/>
        <v>0</v>
      </c>
      <c r="G21" s="75"/>
      <c r="H21" s="77"/>
      <c r="I21" s="74">
        <f t="shared" si="1"/>
        <v>0</v>
      </c>
      <c r="J21" s="75"/>
      <c r="K21" s="35"/>
      <c r="L21" s="76">
        <f t="shared" si="2"/>
        <v>0</v>
      </c>
      <c r="M21" s="75"/>
      <c r="N21" s="35"/>
      <c r="O21" s="83"/>
      <c r="P21" s="78"/>
      <c r="Q21" s="34"/>
      <c r="R21" s="83"/>
      <c r="S21" s="78"/>
      <c r="T21" s="33"/>
      <c r="U21" s="52"/>
      <c r="V21" s="52"/>
    </row>
    <row r="22" spans="1:22" ht="15" customHeight="1">
      <c r="A22" s="73">
        <v>706410</v>
      </c>
      <c r="B22" s="178" t="s">
        <v>84</v>
      </c>
      <c r="C22" s="74">
        <f t="shared" si="3"/>
        <v>0</v>
      </c>
      <c r="D22" s="75"/>
      <c r="E22" s="35"/>
      <c r="F22" s="76">
        <f t="shared" si="0"/>
        <v>0</v>
      </c>
      <c r="G22" s="75"/>
      <c r="H22" s="77"/>
      <c r="I22" s="74">
        <f t="shared" si="1"/>
        <v>0</v>
      </c>
      <c r="J22" s="75"/>
      <c r="K22" s="35"/>
      <c r="L22" s="76">
        <f>_xlfn.IFERROR((O22/$O$12*$L$12)*$F$6,0)</f>
        <v>0</v>
      </c>
      <c r="M22" s="75"/>
      <c r="N22" s="35"/>
      <c r="O22" s="83"/>
      <c r="P22" s="78"/>
      <c r="Q22" s="34"/>
      <c r="R22" s="83"/>
      <c r="S22" s="78"/>
      <c r="T22" s="33"/>
      <c r="U22" s="52"/>
      <c r="V22" s="52"/>
    </row>
    <row r="23" spans="1:22" ht="15" customHeight="1">
      <c r="A23" s="73">
        <v>706420</v>
      </c>
      <c r="B23" s="178" t="s">
        <v>85</v>
      </c>
      <c r="C23" s="74">
        <f t="shared" si="3"/>
        <v>0</v>
      </c>
      <c r="D23" s="75"/>
      <c r="E23" s="35"/>
      <c r="F23" s="76">
        <f t="shared" si="0"/>
        <v>0</v>
      </c>
      <c r="G23" s="75"/>
      <c r="H23" s="77"/>
      <c r="I23" s="74">
        <f t="shared" si="1"/>
        <v>0</v>
      </c>
      <c r="J23" s="75"/>
      <c r="K23" s="35"/>
      <c r="L23" s="76">
        <f aca="true" t="shared" si="4" ref="L23:L24">_xlfn.IFERROR((O23/$O$12*$L$12)*$F$6,0)</f>
        <v>0</v>
      </c>
      <c r="M23" s="75"/>
      <c r="N23" s="35"/>
      <c r="O23" s="83"/>
      <c r="P23" s="78"/>
      <c r="Q23" s="34"/>
      <c r="R23" s="83"/>
      <c r="S23" s="78"/>
      <c r="T23" s="33"/>
      <c r="U23" s="52"/>
      <c r="V23" s="52"/>
    </row>
    <row r="24" spans="1:22" ht="15" customHeight="1">
      <c r="A24" s="73">
        <v>706430</v>
      </c>
      <c r="B24" s="178" t="s">
        <v>273</v>
      </c>
      <c r="C24" s="74">
        <f t="shared" si="3"/>
        <v>0</v>
      </c>
      <c r="D24" s="75"/>
      <c r="E24" s="35"/>
      <c r="F24" s="76">
        <f t="shared" si="0"/>
        <v>0</v>
      </c>
      <c r="G24" s="75"/>
      <c r="H24" s="77"/>
      <c r="I24" s="74">
        <f t="shared" si="1"/>
        <v>0</v>
      </c>
      <c r="J24" s="75"/>
      <c r="K24" s="35"/>
      <c r="L24" s="76">
        <f t="shared" si="4"/>
        <v>0</v>
      </c>
      <c r="M24" s="75"/>
      <c r="N24" s="35"/>
      <c r="O24" s="83"/>
      <c r="P24" s="78"/>
      <c r="Q24" s="34"/>
      <c r="R24" s="83"/>
      <c r="S24" s="78"/>
      <c r="T24" s="33"/>
      <c r="U24" s="52"/>
      <c r="V24" s="52"/>
    </row>
    <row r="25" spans="1:22" ht="15" customHeight="1">
      <c r="A25" s="73">
        <v>706440</v>
      </c>
      <c r="B25" s="178" t="s">
        <v>86</v>
      </c>
      <c r="C25" s="74">
        <f t="shared" si="3"/>
        <v>0</v>
      </c>
      <c r="D25" s="75"/>
      <c r="E25" s="35"/>
      <c r="F25" s="76">
        <f t="shared" si="0"/>
        <v>0</v>
      </c>
      <c r="G25" s="75"/>
      <c r="H25" s="77"/>
      <c r="I25" s="74">
        <f t="shared" si="1"/>
        <v>0</v>
      </c>
      <c r="J25" s="75"/>
      <c r="K25" s="35"/>
      <c r="L25" s="76">
        <f aca="true" t="shared" si="5" ref="L25:L29">_xlfn.IFERROR((O25/$O$12*$L$12)*$F$6,0)</f>
        <v>0</v>
      </c>
      <c r="M25" s="75"/>
      <c r="N25" s="35"/>
      <c r="O25" s="83"/>
      <c r="P25" s="78"/>
      <c r="Q25" s="34"/>
      <c r="R25" s="83"/>
      <c r="S25" s="78"/>
      <c r="T25" s="33"/>
      <c r="U25" s="52"/>
      <c r="V25" s="52"/>
    </row>
    <row r="26" spans="1:22" ht="26.25" customHeight="1">
      <c r="A26" s="73">
        <v>706450</v>
      </c>
      <c r="B26" s="179" t="s">
        <v>150</v>
      </c>
      <c r="C26" s="74">
        <f t="shared" si="3"/>
        <v>0</v>
      </c>
      <c r="D26" s="75"/>
      <c r="E26" s="35"/>
      <c r="F26" s="76">
        <f t="shared" si="0"/>
        <v>0</v>
      </c>
      <c r="G26" s="75"/>
      <c r="H26" s="77"/>
      <c r="I26" s="74">
        <f t="shared" si="1"/>
        <v>0</v>
      </c>
      <c r="J26" s="75"/>
      <c r="K26" s="35"/>
      <c r="L26" s="76">
        <f t="shared" si="5"/>
        <v>0</v>
      </c>
      <c r="M26" s="75"/>
      <c r="N26" s="35"/>
      <c r="O26" s="83"/>
      <c r="P26" s="78"/>
      <c r="Q26" s="34"/>
      <c r="R26" s="83"/>
      <c r="S26" s="78"/>
      <c r="T26" s="33"/>
      <c r="U26" s="52"/>
      <c r="V26" s="52"/>
    </row>
    <row r="27" spans="1:22" ht="26.25" customHeight="1">
      <c r="A27" s="73">
        <v>706460</v>
      </c>
      <c r="B27" s="179" t="s">
        <v>151</v>
      </c>
      <c r="C27" s="74">
        <f t="shared" si="3"/>
        <v>0</v>
      </c>
      <c r="D27" s="75"/>
      <c r="E27" s="35"/>
      <c r="F27" s="76">
        <f t="shared" si="0"/>
        <v>0</v>
      </c>
      <c r="G27" s="75"/>
      <c r="H27" s="77"/>
      <c r="I27" s="74">
        <f t="shared" si="1"/>
        <v>0</v>
      </c>
      <c r="J27" s="75"/>
      <c r="K27" s="35"/>
      <c r="L27" s="76">
        <f t="shared" si="5"/>
        <v>0</v>
      </c>
      <c r="M27" s="75"/>
      <c r="N27" s="35"/>
      <c r="O27" s="83"/>
      <c r="P27" s="78"/>
      <c r="Q27" s="34"/>
      <c r="R27" s="83"/>
      <c r="S27" s="78"/>
      <c r="T27" s="33"/>
      <c r="U27" s="52"/>
      <c r="V27" s="52"/>
    </row>
    <row r="28" spans="1:22" ht="24.75" customHeight="1">
      <c r="A28" s="73">
        <v>706470</v>
      </c>
      <c r="B28" s="179" t="s">
        <v>152</v>
      </c>
      <c r="C28" s="74">
        <f t="shared" si="3"/>
        <v>0</v>
      </c>
      <c r="D28" s="75"/>
      <c r="E28" s="35"/>
      <c r="F28" s="76">
        <f t="shared" si="0"/>
        <v>0</v>
      </c>
      <c r="G28" s="75"/>
      <c r="H28" s="77"/>
      <c r="I28" s="74">
        <f t="shared" si="1"/>
        <v>0</v>
      </c>
      <c r="J28" s="75"/>
      <c r="K28" s="35"/>
      <c r="L28" s="76">
        <f t="shared" si="5"/>
        <v>0</v>
      </c>
      <c r="M28" s="75"/>
      <c r="N28" s="35"/>
      <c r="O28" s="83"/>
      <c r="P28" s="78"/>
      <c r="Q28" s="34"/>
      <c r="R28" s="83"/>
      <c r="S28" s="78"/>
      <c r="T28" s="33"/>
      <c r="U28" s="52"/>
      <c r="V28" s="52"/>
    </row>
    <row r="29" spans="1:22" ht="15" customHeight="1">
      <c r="A29" s="73">
        <v>706480</v>
      </c>
      <c r="B29" s="178" t="s">
        <v>87</v>
      </c>
      <c r="C29" s="74">
        <f t="shared" si="3"/>
        <v>0</v>
      </c>
      <c r="D29" s="75"/>
      <c r="E29" s="35"/>
      <c r="F29" s="76">
        <f t="shared" si="0"/>
        <v>0</v>
      </c>
      <c r="G29" s="75"/>
      <c r="H29" s="77"/>
      <c r="I29" s="74">
        <f t="shared" si="1"/>
        <v>0</v>
      </c>
      <c r="J29" s="75"/>
      <c r="K29" s="35"/>
      <c r="L29" s="76">
        <f t="shared" si="5"/>
        <v>0</v>
      </c>
      <c r="M29" s="75"/>
      <c r="N29" s="35"/>
      <c r="O29" s="83"/>
      <c r="P29" s="78"/>
      <c r="Q29" s="34"/>
      <c r="R29" s="83"/>
      <c r="S29" s="78"/>
      <c r="T29" s="33"/>
      <c r="U29" s="52"/>
      <c r="V29" s="52"/>
    </row>
    <row r="30" spans="1:22" ht="15" customHeight="1">
      <c r="A30" s="73">
        <v>706490</v>
      </c>
      <c r="B30" s="178" t="s">
        <v>153</v>
      </c>
      <c r="C30" s="79">
        <f>F30*$F$6</f>
        <v>0</v>
      </c>
      <c r="D30" s="80"/>
      <c r="E30" s="42"/>
      <c r="F30" s="81">
        <f>I30*$F$6</f>
        <v>0</v>
      </c>
      <c r="G30" s="80"/>
      <c r="H30" s="82"/>
      <c r="I30" s="79">
        <f>L30*$F$6</f>
        <v>0</v>
      </c>
      <c r="J30" s="80"/>
      <c r="K30" s="42"/>
      <c r="L30" s="79">
        <f>O30*$F$6</f>
        <v>0</v>
      </c>
      <c r="M30" s="80"/>
      <c r="N30" s="42"/>
      <c r="O30" s="83"/>
      <c r="P30" s="78"/>
      <c r="Q30" s="34"/>
      <c r="R30" s="83"/>
      <c r="S30" s="78"/>
      <c r="T30" s="33"/>
      <c r="U30" s="52"/>
      <c r="V30" s="52"/>
    </row>
    <row r="31" spans="1:22" ht="15" customHeight="1">
      <c r="A31" s="73">
        <v>706833</v>
      </c>
      <c r="B31" s="178" t="s">
        <v>276</v>
      </c>
      <c r="C31" s="79">
        <v>0</v>
      </c>
      <c r="D31" s="80"/>
      <c r="E31" s="42"/>
      <c r="F31" s="81">
        <v>0</v>
      </c>
      <c r="G31" s="80"/>
      <c r="H31" s="82"/>
      <c r="I31" s="79">
        <v>0</v>
      </c>
      <c r="J31" s="80"/>
      <c r="K31" s="42"/>
      <c r="L31" s="81">
        <v>0</v>
      </c>
      <c r="M31" s="80"/>
      <c r="N31" s="42"/>
      <c r="O31" s="83"/>
      <c r="P31" s="78"/>
      <c r="Q31" s="34"/>
      <c r="R31" s="83"/>
      <c r="S31" s="78"/>
      <c r="T31" s="33"/>
      <c r="U31" s="52"/>
      <c r="V31" s="52"/>
    </row>
    <row r="32" spans="1:22" ht="15" customHeight="1">
      <c r="A32" s="73">
        <v>707100</v>
      </c>
      <c r="B32" s="178" t="s">
        <v>90</v>
      </c>
      <c r="C32" s="74">
        <f>_xlfn.IFERROR(F32/(F$12)*C$12*$F$6,0)</f>
        <v>0</v>
      </c>
      <c r="D32" s="75"/>
      <c r="E32" s="35"/>
      <c r="F32" s="76">
        <f>_xlfn.IFERROR(I32/(I$12)*F$12*$F$6,0)</f>
        <v>0</v>
      </c>
      <c r="G32" s="75"/>
      <c r="H32" s="77"/>
      <c r="I32" s="74">
        <f>_xlfn.IFERROR((L32/$L$12*$I$12)*$F$6,0)</f>
        <v>0</v>
      </c>
      <c r="J32" s="75"/>
      <c r="K32" s="35"/>
      <c r="L32" s="76">
        <f>_xlfn.IFERROR((O32/$O$12*$L$12)*$F$6,0)</f>
        <v>0</v>
      </c>
      <c r="M32" s="75"/>
      <c r="N32" s="35"/>
      <c r="O32" s="83"/>
      <c r="P32" s="78"/>
      <c r="Q32" s="34"/>
      <c r="R32" s="83"/>
      <c r="S32" s="78"/>
      <c r="T32" s="33"/>
      <c r="U32" s="52"/>
      <c r="V32" s="52"/>
    </row>
    <row r="33" spans="1:22" ht="15" customHeight="1">
      <c r="A33" s="73">
        <v>707200</v>
      </c>
      <c r="B33" s="178" t="s">
        <v>91</v>
      </c>
      <c r="C33" s="74">
        <f aca="true" t="shared" si="6" ref="C33:C40">_xlfn.IFERROR(F33/(F$12)*C$12*$F$6,0)</f>
        <v>0</v>
      </c>
      <c r="D33" s="75"/>
      <c r="E33" s="35"/>
      <c r="F33" s="76">
        <f aca="true" t="shared" si="7" ref="F33:F40">_xlfn.IFERROR(I33/(I$12)*F$12*$F$6,0)</f>
        <v>0</v>
      </c>
      <c r="G33" s="75"/>
      <c r="H33" s="77"/>
      <c r="I33" s="74">
        <f aca="true" t="shared" si="8" ref="I33:I40">_xlfn.IFERROR((L33/$L$12*$I$12)*$F$6,0)</f>
        <v>0</v>
      </c>
      <c r="J33" s="75"/>
      <c r="K33" s="35"/>
      <c r="L33" s="76">
        <f aca="true" t="shared" si="9" ref="L33:L40">_xlfn.IFERROR((O33/$O$12*$L$12)*$F$6,0)</f>
        <v>0</v>
      </c>
      <c r="M33" s="75"/>
      <c r="N33" s="35"/>
      <c r="O33" s="83"/>
      <c r="P33" s="78"/>
      <c r="Q33" s="34"/>
      <c r="R33" s="83"/>
      <c r="S33" s="78"/>
      <c r="T33" s="33"/>
      <c r="U33" s="52"/>
      <c r="V33" s="52"/>
    </row>
    <row r="34" spans="1:22" ht="15" customHeight="1">
      <c r="A34" s="73">
        <v>707800</v>
      </c>
      <c r="B34" s="178" t="s">
        <v>154</v>
      </c>
      <c r="C34" s="74">
        <f t="shared" si="6"/>
        <v>0</v>
      </c>
      <c r="D34" s="75"/>
      <c r="E34" s="35"/>
      <c r="F34" s="76">
        <f t="shared" si="7"/>
        <v>0</v>
      </c>
      <c r="G34" s="75"/>
      <c r="H34" s="77"/>
      <c r="I34" s="74">
        <f t="shared" si="8"/>
        <v>0</v>
      </c>
      <c r="J34" s="75"/>
      <c r="K34" s="35"/>
      <c r="L34" s="76">
        <f t="shared" si="9"/>
        <v>0</v>
      </c>
      <c r="M34" s="75"/>
      <c r="N34" s="35"/>
      <c r="O34" s="83"/>
      <c r="P34" s="78"/>
      <c r="Q34" s="34"/>
      <c r="R34" s="83"/>
      <c r="S34" s="78"/>
      <c r="T34" s="33"/>
      <c r="U34" s="52"/>
      <c r="V34" s="52"/>
    </row>
    <row r="35" spans="1:22" ht="22.5">
      <c r="A35" s="73">
        <v>708120</v>
      </c>
      <c r="B35" s="179" t="s">
        <v>92</v>
      </c>
      <c r="C35" s="74">
        <f t="shared" si="6"/>
        <v>0</v>
      </c>
      <c r="D35" s="75"/>
      <c r="E35" s="35"/>
      <c r="F35" s="76">
        <f t="shared" si="7"/>
        <v>0</v>
      </c>
      <c r="G35" s="75"/>
      <c r="H35" s="77"/>
      <c r="I35" s="74">
        <f t="shared" si="8"/>
        <v>0</v>
      </c>
      <c r="J35" s="75"/>
      <c r="K35" s="35"/>
      <c r="L35" s="76">
        <f t="shared" si="9"/>
        <v>0</v>
      </c>
      <c r="M35" s="75"/>
      <c r="N35" s="35"/>
      <c r="O35" s="83"/>
      <c r="P35" s="78"/>
      <c r="Q35" s="34"/>
      <c r="R35" s="83"/>
      <c r="S35" s="78"/>
      <c r="T35" s="33"/>
      <c r="U35" s="52"/>
      <c r="V35" s="52"/>
    </row>
    <row r="36" spans="1:22" ht="20.25">
      <c r="A36" s="73">
        <v>708400</v>
      </c>
      <c r="B36" s="179" t="s">
        <v>149</v>
      </c>
      <c r="C36" s="74">
        <f t="shared" si="6"/>
        <v>0</v>
      </c>
      <c r="D36" s="75"/>
      <c r="E36" s="35"/>
      <c r="F36" s="76">
        <f t="shared" si="7"/>
        <v>0</v>
      </c>
      <c r="G36" s="75"/>
      <c r="H36" s="77"/>
      <c r="I36" s="74">
        <f t="shared" si="8"/>
        <v>0</v>
      </c>
      <c r="J36" s="75"/>
      <c r="K36" s="35"/>
      <c r="L36" s="76">
        <f t="shared" si="9"/>
        <v>0</v>
      </c>
      <c r="M36" s="75"/>
      <c r="N36" s="35"/>
      <c r="O36" s="83"/>
      <c r="P36" s="78"/>
      <c r="Q36" s="34"/>
      <c r="R36" s="83"/>
      <c r="S36" s="78"/>
      <c r="T36" s="33"/>
      <c r="U36" s="52"/>
      <c r="V36" s="52"/>
    </row>
    <row r="37" spans="1:22" ht="15" customHeight="1">
      <c r="A37" s="73">
        <v>708800</v>
      </c>
      <c r="B37" s="178" t="s">
        <v>93</v>
      </c>
      <c r="C37" s="74">
        <f t="shared" si="6"/>
        <v>0</v>
      </c>
      <c r="D37" s="75"/>
      <c r="E37" s="35"/>
      <c r="F37" s="76">
        <f t="shared" si="7"/>
        <v>0</v>
      </c>
      <c r="G37" s="75"/>
      <c r="H37" s="77"/>
      <c r="I37" s="74">
        <f t="shared" si="8"/>
        <v>0</v>
      </c>
      <c r="J37" s="75"/>
      <c r="K37" s="35"/>
      <c r="L37" s="76">
        <f t="shared" si="9"/>
        <v>0</v>
      </c>
      <c r="M37" s="75"/>
      <c r="N37" s="35"/>
      <c r="O37" s="83"/>
      <c r="P37" s="78"/>
      <c r="Q37" s="34"/>
      <c r="R37" s="83"/>
      <c r="S37" s="78"/>
      <c r="T37" s="33"/>
      <c r="U37" s="52"/>
      <c r="V37" s="52"/>
    </row>
    <row r="38" spans="1:22" ht="15" customHeight="1">
      <c r="A38" s="73">
        <v>709611</v>
      </c>
      <c r="B38" s="178" t="s">
        <v>94</v>
      </c>
      <c r="C38" s="74">
        <f t="shared" si="6"/>
        <v>0</v>
      </c>
      <c r="D38" s="75"/>
      <c r="E38" s="35"/>
      <c r="F38" s="76">
        <f t="shared" si="7"/>
        <v>0</v>
      </c>
      <c r="G38" s="75"/>
      <c r="H38" s="77"/>
      <c r="I38" s="74">
        <f t="shared" si="8"/>
        <v>0</v>
      </c>
      <c r="J38" s="75"/>
      <c r="K38" s="35"/>
      <c r="L38" s="76">
        <f t="shared" si="9"/>
        <v>0</v>
      </c>
      <c r="M38" s="75"/>
      <c r="N38" s="35"/>
      <c r="O38" s="83"/>
      <c r="P38" s="78"/>
      <c r="Q38" s="34"/>
      <c r="R38" s="83"/>
      <c r="S38" s="78"/>
      <c r="T38" s="33"/>
      <c r="U38" s="52"/>
      <c r="V38" s="52"/>
    </row>
    <row r="39" spans="1:22" ht="15" customHeight="1">
      <c r="A39" s="73">
        <v>709612</v>
      </c>
      <c r="B39" s="178" t="s">
        <v>95</v>
      </c>
      <c r="C39" s="74">
        <f t="shared" si="6"/>
        <v>0</v>
      </c>
      <c r="D39" s="75"/>
      <c r="E39" s="35"/>
      <c r="F39" s="76">
        <f t="shared" si="7"/>
        <v>0</v>
      </c>
      <c r="G39" s="75"/>
      <c r="H39" s="77"/>
      <c r="I39" s="74">
        <f t="shared" si="8"/>
        <v>0</v>
      </c>
      <c r="J39" s="75"/>
      <c r="K39" s="35"/>
      <c r="L39" s="76">
        <f t="shared" si="9"/>
        <v>0</v>
      </c>
      <c r="M39" s="75"/>
      <c r="N39" s="35"/>
      <c r="O39" s="83"/>
      <c r="P39" s="78"/>
      <c r="Q39" s="34"/>
      <c r="R39" s="83"/>
      <c r="S39" s="78"/>
      <c r="T39" s="33"/>
      <c r="U39" s="52"/>
      <c r="V39" s="52"/>
    </row>
    <row r="40" spans="1:22" ht="12.75">
      <c r="A40" s="113">
        <v>709680</v>
      </c>
      <c r="B40" s="150" t="s">
        <v>96</v>
      </c>
      <c r="C40" s="74">
        <f t="shared" si="6"/>
        <v>0</v>
      </c>
      <c r="D40" s="75"/>
      <c r="E40" s="35"/>
      <c r="F40" s="76">
        <f t="shared" si="7"/>
        <v>0</v>
      </c>
      <c r="G40" s="75"/>
      <c r="H40" s="77"/>
      <c r="I40" s="74">
        <f t="shared" si="8"/>
        <v>0</v>
      </c>
      <c r="J40" s="75"/>
      <c r="K40" s="35"/>
      <c r="L40" s="76">
        <f t="shared" si="9"/>
        <v>0</v>
      </c>
      <c r="M40" s="75"/>
      <c r="N40" s="35"/>
      <c r="O40" s="83"/>
      <c r="P40" s="78"/>
      <c r="Q40" s="34"/>
      <c r="R40" s="83"/>
      <c r="S40" s="78"/>
      <c r="T40" s="33"/>
      <c r="U40" s="52"/>
      <c r="V40" s="52"/>
    </row>
    <row r="41" spans="1:22" s="88" customFormat="1" ht="15" customHeight="1">
      <c r="A41" s="218" t="s">
        <v>240</v>
      </c>
      <c r="B41" s="219"/>
      <c r="C41" s="84">
        <f>SUM(C16:C40)</f>
        <v>0</v>
      </c>
      <c r="D41" s="85"/>
      <c r="E41" s="24"/>
      <c r="F41" s="86">
        <f>SUM(F16:F40)</f>
        <v>0</v>
      </c>
      <c r="G41" s="85"/>
      <c r="H41" s="26"/>
      <c r="I41" s="84">
        <f>SUM(I16:I40)</f>
        <v>0</v>
      </c>
      <c r="J41" s="85"/>
      <c r="K41" s="24"/>
      <c r="L41" s="86">
        <f>_xlfn.IFERROR(SUM(L16:L40),0)</f>
        <v>0</v>
      </c>
      <c r="M41" s="85"/>
      <c r="N41" s="24"/>
      <c r="O41" s="86">
        <f>SUM(O16:O40)</f>
        <v>0</v>
      </c>
      <c r="P41" s="85"/>
      <c r="Q41" s="24"/>
      <c r="R41" s="86">
        <f>SUM(R16:R40)</f>
        <v>0</v>
      </c>
      <c r="S41" s="85"/>
      <c r="T41" s="23"/>
      <c r="U41" s="87"/>
      <c r="V41" s="87"/>
    </row>
    <row r="42" spans="1:22" s="88" customFormat="1" ht="15" customHeight="1">
      <c r="A42" s="89"/>
      <c r="B42" s="90"/>
      <c r="C42" s="91"/>
      <c r="D42" s="78"/>
      <c r="E42" s="34"/>
      <c r="F42" s="193"/>
      <c r="G42" s="78"/>
      <c r="H42" s="92"/>
      <c r="I42" s="91"/>
      <c r="J42" s="78"/>
      <c r="K42" s="34"/>
      <c r="L42" s="83"/>
      <c r="M42" s="78"/>
      <c r="N42" s="34"/>
      <c r="O42" s="83"/>
      <c r="P42" s="78"/>
      <c r="Q42" s="34"/>
      <c r="R42" s="83"/>
      <c r="S42" s="78"/>
      <c r="T42" s="33"/>
      <c r="U42" s="87"/>
      <c r="V42" s="87"/>
    </row>
    <row r="43" spans="1:22" s="94" customFormat="1" ht="14.25" customHeight="1">
      <c r="A43" s="73">
        <v>731800</v>
      </c>
      <c r="B43" s="54" t="s">
        <v>148</v>
      </c>
      <c r="C43" s="79">
        <f>F43*$F$6</f>
        <v>0</v>
      </c>
      <c r="D43" s="80"/>
      <c r="E43" s="42"/>
      <c r="F43" s="81">
        <f>I43*$F$6</f>
        <v>0</v>
      </c>
      <c r="G43" s="80"/>
      <c r="H43" s="82"/>
      <c r="I43" s="79">
        <f>L43*$F$6</f>
        <v>0</v>
      </c>
      <c r="J43" s="80"/>
      <c r="K43" s="42"/>
      <c r="L43" s="81">
        <f>O43*$F$6</f>
        <v>0</v>
      </c>
      <c r="M43" s="80"/>
      <c r="N43" s="42"/>
      <c r="O43" s="83"/>
      <c r="P43" s="78"/>
      <c r="Q43" s="34"/>
      <c r="R43" s="83"/>
      <c r="S43" s="78"/>
      <c r="T43" s="33"/>
      <c r="U43" s="93"/>
      <c r="V43" s="93"/>
    </row>
    <row r="44" spans="1:22" s="88" customFormat="1" ht="20.25">
      <c r="A44" s="73">
        <v>735110</v>
      </c>
      <c r="B44" s="180" t="s">
        <v>144</v>
      </c>
      <c r="C44" s="74">
        <f>_xlfn.IFERROR(F44/(F$12)*C$12*$F$6,0)</f>
        <v>0</v>
      </c>
      <c r="D44" s="75"/>
      <c r="E44" s="35"/>
      <c r="F44" s="76">
        <f>_xlfn.IFERROR(I44/(I$12)*F$12*$F$6,0)</f>
        <v>0</v>
      </c>
      <c r="G44" s="75"/>
      <c r="H44" s="35"/>
      <c r="I44" s="76">
        <f>_xlfn.IFERROR(L44/(L$12)*I$12*$F$6,0)</f>
        <v>0</v>
      </c>
      <c r="J44" s="75"/>
      <c r="K44" s="35"/>
      <c r="L44" s="76">
        <f>_xlfn.IFERROR((O44/$O$12*$L$12)*$F$6,0)</f>
        <v>0</v>
      </c>
      <c r="M44" s="75"/>
      <c r="N44" s="35"/>
      <c r="O44" s="83"/>
      <c r="P44" s="78"/>
      <c r="Q44" s="34"/>
      <c r="R44" s="83"/>
      <c r="S44" s="78"/>
      <c r="T44" s="33"/>
      <c r="U44" s="87"/>
      <c r="V44" s="87"/>
    </row>
    <row r="45" spans="1:22" s="88" customFormat="1" ht="15" customHeight="1">
      <c r="A45" s="73">
        <v>735210</v>
      </c>
      <c r="B45" s="54" t="s">
        <v>145</v>
      </c>
      <c r="C45" s="74">
        <f>_xlfn.IFERROR(F45/(F$12)*C$12*$F$6,0)</f>
        <v>0</v>
      </c>
      <c r="D45" s="75"/>
      <c r="E45" s="35"/>
      <c r="F45" s="76">
        <f>_xlfn.IFERROR(I45/(I$12)*F$12*$F$6,0)</f>
        <v>0</v>
      </c>
      <c r="G45" s="75"/>
      <c r="H45" s="35"/>
      <c r="I45" s="76">
        <f>_xlfn.IFERROR(L45/(L$12)*I$12*$F$6,0)</f>
        <v>0</v>
      </c>
      <c r="J45" s="75"/>
      <c r="K45" s="35"/>
      <c r="L45" s="76">
        <f>_xlfn.IFERROR((O45/$O$12*$L$12)*$F$6,0)</f>
        <v>0</v>
      </c>
      <c r="M45" s="75"/>
      <c r="N45" s="35"/>
      <c r="O45" s="83"/>
      <c r="P45" s="78"/>
      <c r="Q45" s="34"/>
      <c r="R45" s="83"/>
      <c r="S45" s="78"/>
      <c r="T45" s="33"/>
      <c r="U45" s="87"/>
      <c r="V45" s="87"/>
    </row>
    <row r="46" spans="1:22" s="88" customFormat="1" ht="15" customHeight="1">
      <c r="A46" s="73">
        <v>735220</v>
      </c>
      <c r="B46" s="54" t="s">
        <v>146</v>
      </c>
      <c r="C46" s="74">
        <f>_xlfn.IFERROR(F46/(F$12)*C$12*$F$6,0)</f>
        <v>0</v>
      </c>
      <c r="D46" s="75"/>
      <c r="E46" s="35"/>
      <c r="F46" s="76">
        <f>_xlfn.IFERROR(I46/(I$12)*F$12*$F$6,0)</f>
        <v>0</v>
      </c>
      <c r="G46" s="75"/>
      <c r="H46" s="35"/>
      <c r="I46" s="76">
        <f>_xlfn.IFERROR(L46/(L$12)*I$12*$F$6,0)</f>
        <v>0</v>
      </c>
      <c r="J46" s="75"/>
      <c r="K46" s="35"/>
      <c r="L46" s="76">
        <f>_xlfn.IFERROR((O46/$O$12*$L$12)*$F$6,0)</f>
        <v>0</v>
      </c>
      <c r="M46" s="75"/>
      <c r="N46" s="35"/>
      <c r="O46" s="83"/>
      <c r="P46" s="78"/>
      <c r="Q46" s="34"/>
      <c r="R46" s="83"/>
      <c r="S46" s="78"/>
      <c r="T46" s="33"/>
      <c r="U46" s="87"/>
      <c r="V46" s="87"/>
    </row>
    <row r="47" spans="1:22" s="88" customFormat="1" ht="15" customHeight="1">
      <c r="A47" s="73">
        <v>735410</v>
      </c>
      <c r="B47" s="54" t="s">
        <v>147</v>
      </c>
      <c r="C47" s="74">
        <f>_xlfn.IFERROR(F47/(F$12)*C$12*$F$6,0)</f>
        <v>0</v>
      </c>
      <c r="D47" s="75"/>
      <c r="E47" s="35"/>
      <c r="F47" s="76">
        <f>_xlfn.IFERROR(I47/(I$12)*F$12*$F$6,0)</f>
        <v>0</v>
      </c>
      <c r="G47" s="75"/>
      <c r="H47" s="35"/>
      <c r="I47" s="76">
        <f>_xlfn.IFERROR(L47/(L$12)*I$12*$F$6,0)</f>
        <v>0</v>
      </c>
      <c r="J47" s="75"/>
      <c r="K47" s="35"/>
      <c r="L47" s="76">
        <f>_xlfn.IFERROR((O47/$O$12*$L$12)*$F$6,0)</f>
        <v>0</v>
      </c>
      <c r="M47" s="75"/>
      <c r="N47" s="35"/>
      <c r="O47" s="83"/>
      <c r="P47" s="78"/>
      <c r="Q47" s="34"/>
      <c r="R47" s="83"/>
      <c r="S47" s="78"/>
      <c r="T47" s="33"/>
      <c r="U47" s="87"/>
      <c r="V47" s="87"/>
    </row>
    <row r="48" spans="1:22" s="88" customFormat="1" ht="20.25" customHeight="1">
      <c r="A48" s="73">
        <v>735420</v>
      </c>
      <c r="B48" s="151" t="s">
        <v>97</v>
      </c>
      <c r="C48" s="74">
        <f>_xlfn.IFERROR(F48/(F$12)*C$12*$F$6,0)</f>
        <v>0</v>
      </c>
      <c r="D48" s="75"/>
      <c r="E48" s="35"/>
      <c r="F48" s="76">
        <f>_xlfn.IFERROR(I48/(I$12)*F$12*$F$6,0)</f>
        <v>0</v>
      </c>
      <c r="G48" s="75"/>
      <c r="H48" s="96"/>
      <c r="I48" s="76">
        <f>_xlfn.IFERROR(L48/(L$12)*I$12*$F$6,0)</f>
        <v>0</v>
      </c>
      <c r="J48" s="75"/>
      <c r="K48" s="35"/>
      <c r="L48" s="76">
        <f>_xlfn.IFERROR((O48/$O$12*$L$12)*$F$6,0)</f>
        <v>0</v>
      </c>
      <c r="M48" s="75"/>
      <c r="N48" s="35"/>
      <c r="O48" s="83"/>
      <c r="P48" s="78"/>
      <c r="Q48" s="34"/>
      <c r="R48" s="83"/>
      <c r="S48" s="78"/>
      <c r="T48" s="33"/>
      <c r="U48" s="87"/>
      <c r="V48" s="87"/>
    </row>
    <row r="49" spans="1:22" s="88" customFormat="1" ht="15" customHeight="1">
      <c r="A49" s="218" t="s">
        <v>241</v>
      </c>
      <c r="B49" s="219"/>
      <c r="C49" s="84">
        <f>SUM(C42:C48)</f>
        <v>0</v>
      </c>
      <c r="D49" s="85"/>
      <c r="E49" s="24"/>
      <c r="F49" s="86">
        <f>SUM(F42:F48)</f>
        <v>0</v>
      </c>
      <c r="G49" s="85"/>
      <c r="H49" s="24"/>
      <c r="I49" s="86">
        <f>SUM(I42:I48)</f>
        <v>0</v>
      </c>
      <c r="J49" s="85"/>
      <c r="K49" s="24"/>
      <c r="L49" s="86">
        <f>SUM(L42:L48)</f>
        <v>0</v>
      </c>
      <c r="M49" s="85"/>
      <c r="N49" s="24"/>
      <c r="O49" s="86">
        <f>SUM(O42:O48)</f>
        <v>0</v>
      </c>
      <c r="P49" s="85"/>
      <c r="Q49" s="24"/>
      <c r="R49" s="86">
        <f>SUM(R42:R48)</f>
        <v>0</v>
      </c>
      <c r="S49" s="85"/>
      <c r="T49" s="23"/>
      <c r="U49" s="87"/>
      <c r="V49" s="87"/>
    </row>
    <row r="50" spans="1:22" s="94" customFormat="1" ht="15" customHeight="1">
      <c r="A50" s="73"/>
      <c r="B50" s="54"/>
      <c r="C50" s="91"/>
      <c r="D50" s="78"/>
      <c r="E50" s="34"/>
      <c r="F50" s="83"/>
      <c r="G50" s="78"/>
      <c r="H50" s="92"/>
      <c r="I50" s="91"/>
      <c r="J50" s="78"/>
      <c r="K50" s="34"/>
      <c r="L50" s="83"/>
      <c r="M50" s="78"/>
      <c r="N50" s="34"/>
      <c r="O50" s="83"/>
      <c r="P50" s="78"/>
      <c r="Q50" s="34"/>
      <c r="R50" s="83"/>
      <c r="S50" s="78"/>
      <c r="T50" s="33"/>
      <c r="U50" s="93"/>
      <c r="V50" s="93"/>
    </row>
    <row r="51" spans="1:22" s="94" customFormat="1" ht="14.25" customHeight="1">
      <c r="A51" s="73">
        <v>741800</v>
      </c>
      <c r="B51" s="54" t="s">
        <v>98</v>
      </c>
      <c r="C51" s="74">
        <f aca="true" t="shared" si="10" ref="C51:C56">_xlfn.IFERROR(F51/(F$12)*C$12*$F$6,0)</f>
        <v>0</v>
      </c>
      <c r="D51" s="75"/>
      <c r="E51" s="35"/>
      <c r="F51" s="76">
        <f aca="true" t="shared" si="11" ref="F51:F56">_xlfn.IFERROR(I51/(I$12)*F$12*$F$6,0)</f>
        <v>0</v>
      </c>
      <c r="G51" s="75"/>
      <c r="H51" s="35"/>
      <c r="I51" s="76">
        <f aca="true" t="shared" si="12" ref="I51:I56">_xlfn.IFERROR(L51/(L$12)*I$12*$F$6,0)</f>
        <v>0</v>
      </c>
      <c r="J51" s="75"/>
      <c r="K51" s="35"/>
      <c r="L51" s="76">
        <f aca="true" t="shared" si="13" ref="L51:L56">_xlfn.IFERROR((O51/$O$12*$L$12)*$F$6,0)</f>
        <v>0</v>
      </c>
      <c r="M51" s="75"/>
      <c r="N51" s="35"/>
      <c r="O51" s="83"/>
      <c r="P51" s="78"/>
      <c r="Q51" s="34"/>
      <c r="R51" s="83"/>
      <c r="S51" s="78"/>
      <c r="T51" s="33"/>
      <c r="U51" s="93"/>
      <c r="V51" s="93"/>
    </row>
    <row r="52" spans="1:22" s="94" customFormat="1" ht="14.25" customHeight="1">
      <c r="A52" s="73">
        <v>743800</v>
      </c>
      <c r="B52" s="54" t="s">
        <v>99</v>
      </c>
      <c r="C52" s="74">
        <f t="shared" si="10"/>
        <v>0</v>
      </c>
      <c r="D52" s="75"/>
      <c r="E52" s="35"/>
      <c r="F52" s="76">
        <f t="shared" si="11"/>
        <v>0</v>
      </c>
      <c r="G52" s="75"/>
      <c r="H52" s="35"/>
      <c r="I52" s="76">
        <f t="shared" si="12"/>
        <v>0</v>
      </c>
      <c r="J52" s="75"/>
      <c r="K52" s="35"/>
      <c r="L52" s="76">
        <f t="shared" si="13"/>
        <v>0</v>
      </c>
      <c r="M52" s="75"/>
      <c r="N52" s="35"/>
      <c r="O52" s="83"/>
      <c r="P52" s="78"/>
      <c r="Q52" s="34"/>
      <c r="R52" s="83"/>
      <c r="S52" s="78"/>
      <c r="T52" s="33"/>
      <c r="U52" s="93"/>
      <c r="V52" s="93"/>
    </row>
    <row r="53" spans="1:22" s="94" customFormat="1" ht="14.25" customHeight="1">
      <c r="A53" s="73">
        <v>744300</v>
      </c>
      <c r="B53" s="54" t="s">
        <v>100</v>
      </c>
      <c r="C53" s="74">
        <f t="shared" si="10"/>
        <v>0</v>
      </c>
      <c r="D53" s="75"/>
      <c r="E53" s="35"/>
      <c r="F53" s="76">
        <f t="shared" si="11"/>
        <v>0</v>
      </c>
      <c r="G53" s="75"/>
      <c r="H53" s="35"/>
      <c r="I53" s="76">
        <f t="shared" si="12"/>
        <v>0</v>
      </c>
      <c r="J53" s="75"/>
      <c r="K53" s="35"/>
      <c r="L53" s="76">
        <f t="shared" si="13"/>
        <v>0</v>
      </c>
      <c r="M53" s="75"/>
      <c r="N53" s="35"/>
      <c r="O53" s="83"/>
      <c r="P53" s="78"/>
      <c r="Q53" s="34"/>
      <c r="R53" s="83"/>
      <c r="S53" s="78"/>
      <c r="T53" s="33"/>
      <c r="U53" s="93"/>
      <c r="V53" s="93"/>
    </row>
    <row r="54" spans="1:22" s="94" customFormat="1" ht="14.25" customHeight="1">
      <c r="A54" s="73">
        <v>744700</v>
      </c>
      <c r="B54" s="54" t="s">
        <v>101</v>
      </c>
      <c r="C54" s="74">
        <f t="shared" si="10"/>
        <v>0</v>
      </c>
      <c r="D54" s="75"/>
      <c r="E54" s="35"/>
      <c r="F54" s="76">
        <f t="shared" si="11"/>
        <v>0</v>
      </c>
      <c r="G54" s="75"/>
      <c r="H54" s="35"/>
      <c r="I54" s="76">
        <f t="shared" si="12"/>
        <v>0</v>
      </c>
      <c r="J54" s="75"/>
      <c r="K54" s="35"/>
      <c r="L54" s="76">
        <f t="shared" si="13"/>
        <v>0</v>
      </c>
      <c r="M54" s="75"/>
      <c r="N54" s="35"/>
      <c r="O54" s="83"/>
      <c r="P54" s="78"/>
      <c r="Q54" s="34"/>
      <c r="R54" s="83"/>
      <c r="S54" s="78"/>
      <c r="T54" s="33"/>
      <c r="U54" s="93"/>
      <c r="V54" s="93"/>
    </row>
    <row r="55" spans="1:22" s="94" customFormat="1" ht="20.25">
      <c r="A55" s="73">
        <v>744800</v>
      </c>
      <c r="B55" s="180" t="s">
        <v>103</v>
      </c>
      <c r="C55" s="74">
        <f t="shared" si="10"/>
        <v>0</v>
      </c>
      <c r="D55" s="75"/>
      <c r="E55" s="35"/>
      <c r="F55" s="76">
        <f t="shared" si="11"/>
        <v>0</v>
      </c>
      <c r="G55" s="75"/>
      <c r="H55" s="35"/>
      <c r="I55" s="76">
        <f t="shared" si="12"/>
        <v>0</v>
      </c>
      <c r="J55" s="75"/>
      <c r="K55" s="35"/>
      <c r="L55" s="76">
        <f t="shared" si="13"/>
        <v>0</v>
      </c>
      <c r="M55" s="75"/>
      <c r="N55" s="35"/>
      <c r="O55" s="83"/>
      <c r="P55" s="78"/>
      <c r="Q55" s="34"/>
      <c r="R55" s="83"/>
      <c r="S55" s="78"/>
      <c r="T55" s="33"/>
      <c r="U55" s="93"/>
      <c r="V55" s="93"/>
    </row>
    <row r="56" spans="1:22" s="94" customFormat="1" ht="15" customHeight="1">
      <c r="A56" s="73">
        <v>748800</v>
      </c>
      <c r="B56" s="54" t="s">
        <v>155</v>
      </c>
      <c r="C56" s="74">
        <f t="shared" si="10"/>
        <v>0</v>
      </c>
      <c r="D56" s="75"/>
      <c r="E56" s="35"/>
      <c r="F56" s="76">
        <f t="shared" si="11"/>
        <v>0</v>
      </c>
      <c r="G56" s="75"/>
      <c r="H56" s="35"/>
      <c r="I56" s="76">
        <f t="shared" si="12"/>
        <v>0</v>
      </c>
      <c r="J56" s="75"/>
      <c r="K56" s="35"/>
      <c r="L56" s="76">
        <f t="shared" si="13"/>
        <v>0</v>
      </c>
      <c r="M56" s="75"/>
      <c r="N56" s="35"/>
      <c r="O56" s="83"/>
      <c r="P56" s="78"/>
      <c r="Q56" s="34"/>
      <c r="R56" s="83"/>
      <c r="S56" s="78"/>
      <c r="T56" s="33"/>
      <c r="U56" s="93"/>
      <c r="V56" s="93"/>
    </row>
    <row r="57" spans="1:22" s="88" customFormat="1" ht="15" customHeight="1">
      <c r="A57" s="218" t="s">
        <v>242</v>
      </c>
      <c r="B57" s="219"/>
      <c r="C57" s="84">
        <f>SUM(C50:C56)</f>
        <v>0</v>
      </c>
      <c r="D57" s="85"/>
      <c r="E57" s="24"/>
      <c r="F57" s="86">
        <f>SUM(F50:F56)</f>
        <v>0</v>
      </c>
      <c r="G57" s="85"/>
      <c r="H57" s="26"/>
      <c r="I57" s="84">
        <f>SUM(I50:I56)</f>
        <v>0</v>
      </c>
      <c r="J57" s="85"/>
      <c r="K57" s="24"/>
      <c r="L57" s="86">
        <f>SUM(L50:L56)</f>
        <v>0</v>
      </c>
      <c r="M57" s="85"/>
      <c r="N57" s="24"/>
      <c r="O57" s="86">
        <f>SUM(O50:O56)</f>
        <v>0</v>
      </c>
      <c r="P57" s="85"/>
      <c r="Q57" s="24"/>
      <c r="R57" s="86">
        <f>SUM(R50:R56)</f>
        <v>0</v>
      </c>
      <c r="S57" s="85"/>
      <c r="T57" s="23"/>
      <c r="U57" s="87"/>
      <c r="V57" s="87"/>
    </row>
    <row r="58" spans="1:22" s="94" customFormat="1" ht="15" customHeight="1">
      <c r="A58" s="73"/>
      <c r="B58" s="54"/>
      <c r="C58" s="91"/>
      <c r="D58" s="78"/>
      <c r="E58" s="34"/>
      <c r="F58" s="83"/>
      <c r="G58" s="78"/>
      <c r="H58" s="92"/>
      <c r="I58" s="91"/>
      <c r="J58" s="78"/>
      <c r="K58" s="34"/>
      <c r="L58" s="83"/>
      <c r="M58" s="78"/>
      <c r="N58" s="34"/>
      <c r="O58" s="83"/>
      <c r="P58" s="78"/>
      <c r="Q58" s="34"/>
      <c r="R58" s="95"/>
      <c r="S58" s="78"/>
      <c r="T58" s="33"/>
      <c r="U58" s="93"/>
      <c r="V58" s="93"/>
    </row>
    <row r="59" spans="1:22" s="94" customFormat="1" ht="20.25">
      <c r="A59" s="73">
        <v>752000</v>
      </c>
      <c r="B59" s="180" t="s">
        <v>102</v>
      </c>
      <c r="C59" s="79">
        <f>F59*$F$6</f>
        <v>0</v>
      </c>
      <c r="D59" s="80"/>
      <c r="E59" s="42"/>
      <c r="F59" s="81">
        <f>I59*$F$6</f>
        <v>0</v>
      </c>
      <c r="G59" s="80"/>
      <c r="H59" s="82"/>
      <c r="I59" s="79">
        <f>L59*$F$6</f>
        <v>0</v>
      </c>
      <c r="J59" s="80"/>
      <c r="K59" s="42"/>
      <c r="L59" s="81">
        <f>O59*$F$6</f>
        <v>0</v>
      </c>
      <c r="M59" s="80"/>
      <c r="N59" s="42"/>
      <c r="O59" s="83"/>
      <c r="P59" s="78"/>
      <c r="Q59" s="34"/>
      <c r="R59" s="83"/>
      <c r="S59" s="78"/>
      <c r="T59" s="33"/>
      <c r="U59" s="93"/>
      <c r="V59" s="93"/>
    </row>
    <row r="60" spans="1:22" s="94" customFormat="1" ht="18.75" customHeight="1">
      <c r="A60" s="73">
        <v>754110</v>
      </c>
      <c r="B60" s="54" t="s">
        <v>104</v>
      </c>
      <c r="C60" s="79">
        <f>F60*$F$6</f>
        <v>0</v>
      </c>
      <c r="D60" s="80"/>
      <c r="E60" s="42"/>
      <c r="F60" s="81">
        <f>I60*$F$6</f>
        <v>0</v>
      </c>
      <c r="G60" s="80"/>
      <c r="H60" s="82"/>
      <c r="I60" s="79">
        <f>L60*$F$6</f>
        <v>0</v>
      </c>
      <c r="J60" s="80"/>
      <c r="K60" s="42"/>
      <c r="L60" s="81">
        <f>O60*$F$6</f>
        <v>0</v>
      </c>
      <c r="M60" s="80"/>
      <c r="N60" s="42"/>
      <c r="O60" s="83"/>
      <c r="P60" s="78"/>
      <c r="Q60" s="34"/>
      <c r="R60" s="83"/>
      <c r="S60" s="78"/>
      <c r="T60" s="33"/>
      <c r="U60" s="93"/>
      <c r="V60" s="93"/>
    </row>
    <row r="61" spans="1:22" s="94" customFormat="1" ht="18.75" customHeight="1">
      <c r="A61" s="73">
        <v>755180</v>
      </c>
      <c r="B61" s="54" t="s">
        <v>105</v>
      </c>
      <c r="C61" s="79">
        <f>F61*$F$6</f>
        <v>0</v>
      </c>
      <c r="D61" s="80"/>
      <c r="E61" s="42"/>
      <c r="F61" s="81">
        <f>I61*$F$6</f>
        <v>0</v>
      </c>
      <c r="G61" s="80"/>
      <c r="H61" s="82"/>
      <c r="I61" s="79">
        <f>L61*$F$6</f>
        <v>0</v>
      </c>
      <c r="J61" s="80"/>
      <c r="K61" s="42"/>
      <c r="L61" s="81">
        <f>O61*$F$6</f>
        <v>0</v>
      </c>
      <c r="M61" s="80"/>
      <c r="N61" s="42"/>
      <c r="O61" s="83"/>
      <c r="P61" s="78"/>
      <c r="Q61" s="34"/>
      <c r="R61" s="83"/>
      <c r="S61" s="78"/>
      <c r="T61" s="33"/>
      <c r="U61" s="93"/>
      <c r="V61" s="93"/>
    </row>
    <row r="62" spans="1:22" s="94" customFormat="1" ht="18.75" customHeight="1">
      <c r="A62" s="73">
        <v>755200</v>
      </c>
      <c r="B62" s="54" t="s">
        <v>106</v>
      </c>
      <c r="C62" s="79">
        <f>F62*$F$6</f>
        <v>0</v>
      </c>
      <c r="D62" s="80"/>
      <c r="E62" s="42"/>
      <c r="F62" s="81">
        <f>I62*$F$6</f>
        <v>0</v>
      </c>
      <c r="G62" s="80"/>
      <c r="H62" s="82"/>
      <c r="I62" s="79">
        <f>L62*$F$6</f>
        <v>0</v>
      </c>
      <c r="J62" s="80"/>
      <c r="K62" s="42"/>
      <c r="L62" s="81">
        <f>O62*$F$6</f>
        <v>0</v>
      </c>
      <c r="M62" s="80"/>
      <c r="N62" s="42"/>
      <c r="O62" s="83"/>
      <c r="P62" s="78"/>
      <c r="Q62" s="34"/>
      <c r="R62" s="83"/>
      <c r="S62" s="78"/>
      <c r="T62" s="33"/>
      <c r="U62" s="93"/>
      <c r="V62" s="93"/>
    </row>
    <row r="63" spans="1:22" s="94" customFormat="1" ht="18.75" customHeight="1">
      <c r="A63" s="73">
        <v>756300</v>
      </c>
      <c r="B63" s="54" t="s">
        <v>156</v>
      </c>
      <c r="C63" s="79">
        <f>F63*$F$6</f>
        <v>0</v>
      </c>
      <c r="D63" s="80"/>
      <c r="E63" s="42"/>
      <c r="F63" s="81">
        <f>I63*$F$6</f>
        <v>0</v>
      </c>
      <c r="G63" s="80"/>
      <c r="H63" s="82"/>
      <c r="I63" s="79">
        <f>L63*$F$6</f>
        <v>0</v>
      </c>
      <c r="J63" s="80"/>
      <c r="K63" s="42"/>
      <c r="L63" s="81">
        <f>O63*$F$6</f>
        <v>0</v>
      </c>
      <c r="M63" s="80"/>
      <c r="N63" s="42"/>
      <c r="O63" s="83"/>
      <c r="P63" s="78"/>
      <c r="Q63" s="34"/>
      <c r="R63" s="83"/>
      <c r="S63" s="78"/>
      <c r="T63" s="33"/>
      <c r="U63" s="93"/>
      <c r="V63" s="93"/>
    </row>
    <row r="64" spans="1:22" s="94" customFormat="1" ht="20.25">
      <c r="A64" s="73">
        <v>758500</v>
      </c>
      <c r="B64" s="180" t="s">
        <v>256</v>
      </c>
      <c r="C64" s="74">
        <f>_xlfn.IFERROR(F64*$F$6*C$12/F$12,0)</f>
        <v>0</v>
      </c>
      <c r="D64" s="75"/>
      <c r="E64" s="35"/>
      <c r="F64" s="76">
        <f>_xlfn.IFERROR(I64*$F$6*F$12/I$12,0)</f>
        <v>0</v>
      </c>
      <c r="G64" s="75"/>
      <c r="H64" s="77"/>
      <c r="I64" s="74">
        <f>_xlfn.IFERROR(L64*$F$6*I$12/L$12,0)</f>
        <v>0</v>
      </c>
      <c r="J64" s="75"/>
      <c r="K64" s="35"/>
      <c r="L64" s="76">
        <f>_xlfn.IFERROR((O64/$O$12*$L$12)*$F$6,0)</f>
        <v>0</v>
      </c>
      <c r="M64" s="75"/>
      <c r="N64" s="35"/>
      <c r="O64" s="83"/>
      <c r="P64" s="78"/>
      <c r="Q64" s="34"/>
      <c r="R64" s="83"/>
      <c r="S64" s="78"/>
      <c r="T64" s="33"/>
      <c r="U64" s="93"/>
      <c r="V64" s="93"/>
    </row>
    <row r="65" spans="1:22" s="94" customFormat="1" ht="20.25">
      <c r="A65" s="73">
        <v>758800</v>
      </c>
      <c r="B65" s="180" t="s">
        <v>259</v>
      </c>
      <c r="C65" s="79">
        <f>F65*$F$6</f>
        <v>0</v>
      </c>
      <c r="D65" s="80"/>
      <c r="E65" s="42"/>
      <c r="F65" s="81">
        <f>I65*$F$6</f>
        <v>0</v>
      </c>
      <c r="G65" s="80"/>
      <c r="H65" s="82"/>
      <c r="I65" s="79">
        <f>L65*$F$6</f>
        <v>0</v>
      </c>
      <c r="J65" s="80"/>
      <c r="K65" s="42"/>
      <c r="L65" s="81">
        <f>O65*$F$6</f>
        <v>0</v>
      </c>
      <c r="M65" s="80"/>
      <c r="N65" s="42"/>
      <c r="O65" s="83"/>
      <c r="P65" s="78"/>
      <c r="Q65" s="34"/>
      <c r="R65" s="83"/>
      <c r="S65" s="78"/>
      <c r="T65" s="33"/>
      <c r="U65" s="93"/>
      <c r="V65" s="93"/>
    </row>
    <row r="66" spans="1:22" s="88" customFormat="1" ht="15" customHeight="1">
      <c r="A66" s="218" t="s">
        <v>243</v>
      </c>
      <c r="B66" s="219"/>
      <c r="C66" s="84">
        <f>SUM(C58:C65)</f>
        <v>0</v>
      </c>
      <c r="D66" s="85"/>
      <c r="E66" s="24"/>
      <c r="F66" s="86">
        <f>SUM(F58:F65)</f>
        <v>0</v>
      </c>
      <c r="G66" s="85"/>
      <c r="H66" s="26"/>
      <c r="I66" s="84">
        <f>SUM(I58:I65)</f>
        <v>0</v>
      </c>
      <c r="J66" s="85"/>
      <c r="K66" s="24"/>
      <c r="L66" s="86">
        <f>SUM(L58:L65)</f>
        <v>0</v>
      </c>
      <c r="M66" s="85"/>
      <c r="N66" s="24"/>
      <c r="O66" s="86">
        <f>SUM(O58:O65)</f>
        <v>0</v>
      </c>
      <c r="P66" s="85"/>
      <c r="Q66" s="24"/>
      <c r="R66" s="86">
        <f>SUM(R58:R65)</f>
        <v>0</v>
      </c>
      <c r="S66" s="85"/>
      <c r="T66" s="23"/>
      <c r="U66" s="87"/>
      <c r="V66" s="87"/>
    </row>
    <row r="67" spans="1:22" s="94" customFormat="1" ht="15" customHeight="1">
      <c r="A67" s="73"/>
      <c r="B67" s="54"/>
      <c r="C67" s="91"/>
      <c r="D67" s="78"/>
      <c r="E67" s="34"/>
      <c r="F67" s="83"/>
      <c r="G67" s="78"/>
      <c r="H67" s="92"/>
      <c r="I67" s="91"/>
      <c r="J67" s="78"/>
      <c r="K67" s="34"/>
      <c r="L67" s="83"/>
      <c r="M67" s="78"/>
      <c r="N67" s="34"/>
      <c r="O67" s="83"/>
      <c r="P67" s="78"/>
      <c r="Q67" s="34"/>
      <c r="R67" s="83"/>
      <c r="S67" s="78"/>
      <c r="T67" s="33"/>
      <c r="U67" s="93"/>
      <c r="V67" s="93"/>
    </row>
    <row r="68" spans="1:22" s="94" customFormat="1" ht="22.5">
      <c r="A68" s="153" t="s">
        <v>274</v>
      </c>
      <c r="B68" s="54" t="s">
        <v>107</v>
      </c>
      <c r="C68" s="79">
        <f>F68*$F$6</f>
        <v>0</v>
      </c>
      <c r="D68" s="80"/>
      <c r="E68" s="42"/>
      <c r="F68" s="81">
        <f>I68*$F$6</f>
        <v>0</v>
      </c>
      <c r="G68" s="80"/>
      <c r="H68" s="82"/>
      <c r="I68" s="79">
        <f>L68*$F$6</f>
        <v>0</v>
      </c>
      <c r="J68" s="80"/>
      <c r="K68" s="42"/>
      <c r="L68" s="81">
        <f>O68*$F$6</f>
        <v>0</v>
      </c>
      <c r="M68" s="80"/>
      <c r="N68" s="42"/>
      <c r="O68" s="83"/>
      <c r="P68" s="78"/>
      <c r="Q68" s="34"/>
      <c r="R68" s="83"/>
      <c r="S68" s="78"/>
      <c r="T68" s="33"/>
      <c r="U68" s="93"/>
      <c r="V68" s="93"/>
    </row>
    <row r="69" spans="1:22" s="88" customFormat="1" ht="15" customHeight="1">
      <c r="A69" s="218" t="s">
        <v>244</v>
      </c>
      <c r="B69" s="219"/>
      <c r="C69" s="84">
        <f aca="true" t="shared" si="14" ref="C69:O69">SUM(C67:C68)</f>
        <v>0</v>
      </c>
      <c r="D69" s="85"/>
      <c r="E69" s="24"/>
      <c r="F69" s="86">
        <f t="shared" si="14"/>
        <v>0</v>
      </c>
      <c r="G69" s="85"/>
      <c r="H69" s="26"/>
      <c r="I69" s="84">
        <f t="shared" si="14"/>
        <v>0</v>
      </c>
      <c r="J69" s="85"/>
      <c r="K69" s="24"/>
      <c r="L69" s="86">
        <f>SUM(L67:L68)</f>
        <v>0</v>
      </c>
      <c r="M69" s="85"/>
      <c r="N69" s="24"/>
      <c r="O69" s="86">
        <f t="shared" si="14"/>
        <v>0</v>
      </c>
      <c r="P69" s="85"/>
      <c r="Q69" s="24"/>
      <c r="R69" s="86">
        <f>SUM(R67:R68)</f>
        <v>0</v>
      </c>
      <c r="S69" s="85"/>
      <c r="T69" s="23"/>
      <c r="U69" s="87"/>
      <c r="V69" s="87"/>
    </row>
    <row r="70" spans="1:22" s="88" customFormat="1" ht="15" customHeight="1">
      <c r="A70" s="98"/>
      <c r="B70" s="181"/>
      <c r="C70" s="99"/>
      <c r="D70" s="97"/>
      <c r="E70" s="100"/>
      <c r="F70" s="101"/>
      <c r="G70" s="97"/>
      <c r="H70" s="102"/>
      <c r="I70" s="99"/>
      <c r="J70" s="97"/>
      <c r="K70" s="100"/>
      <c r="L70" s="101"/>
      <c r="M70" s="97"/>
      <c r="N70" s="100"/>
      <c r="O70" s="101"/>
      <c r="P70" s="97"/>
      <c r="Q70" s="100"/>
      <c r="R70" s="101"/>
      <c r="S70" s="97"/>
      <c r="T70" s="103"/>
      <c r="U70" s="87"/>
      <c r="V70" s="87"/>
    </row>
    <row r="71" spans="1:22" s="48" customFormat="1" ht="15" customHeight="1">
      <c r="A71" s="73">
        <v>781120</v>
      </c>
      <c r="B71" s="178" t="s">
        <v>277</v>
      </c>
      <c r="C71" s="79">
        <f aca="true" t="shared" si="15" ref="C71:C78">F71*$F$6</f>
        <v>0</v>
      </c>
      <c r="D71" s="80"/>
      <c r="E71" s="42"/>
      <c r="F71" s="81">
        <f aca="true" t="shared" si="16" ref="F71:F78">I71*$F$6</f>
        <v>0</v>
      </c>
      <c r="G71" s="80"/>
      <c r="H71" s="82"/>
      <c r="I71" s="79">
        <f aca="true" t="shared" si="17" ref="I71:I78">L71*$F$6</f>
        <v>0</v>
      </c>
      <c r="J71" s="80"/>
      <c r="K71" s="42"/>
      <c r="L71" s="81">
        <f aca="true" t="shared" si="18" ref="L71:L78">O71*$F$6</f>
        <v>0</v>
      </c>
      <c r="M71" s="80"/>
      <c r="N71" s="42"/>
      <c r="O71" s="83"/>
      <c r="P71" s="78"/>
      <c r="Q71" s="34"/>
      <c r="R71" s="83"/>
      <c r="S71" s="78"/>
      <c r="T71" s="33"/>
      <c r="U71" s="104"/>
      <c r="V71" s="104"/>
    </row>
    <row r="72" spans="1:22" s="48" customFormat="1" ht="15" customHeight="1">
      <c r="A72" s="73">
        <v>781511</v>
      </c>
      <c r="B72" s="178" t="s">
        <v>108</v>
      </c>
      <c r="C72" s="79">
        <f t="shared" si="15"/>
        <v>0</v>
      </c>
      <c r="D72" s="80"/>
      <c r="E72" s="42"/>
      <c r="F72" s="81">
        <f t="shared" si="16"/>
        <v>0</v>
      </c>
      <c r="G72" s="80"/>
      <c r="H72" s="82"/>
      <c r="I72" s="79">
        <f t="shared" si="17"/>
        <v>0</v>
      </c>
      <c r="J72" s="80"/>
      <c r="K72" s="42"/>
      <c r="L72" s="81">
        <f t="shared" si="18"/>
        <v>0</v>
      </c>
      <c r="M72" s="80"/>
      <c r="N72" s="42"/>
      <c r="O72" s="83"/>
      <c r="P72" s="78"/>
      <c r="Q72" s="34"/>
      <c r="R72" s="83"/>
      <c r="S72" s="78"/>
      <c r="T72" s="33"/>
      <c r="U72" s="104"/>
      <c r="V72" s="104"/>
    </row>
    <row r="73" spans="1:22" s="48" customFormat="1" ht="15" customHeight="1">
      <c r="A73" s="73">
        <v>781518</v>
      </c>
      <c r="B73" s="178" t="s">
        <v>109</v>
      </c>
      <c r="C73" s="79">
        <f t="shared" si="15"/>
        <v>0</v>
      </c>
      <c r="D73" s="80"/>
      <c r="E73" s="42"/>
      <c r="F73" s="81">
        <f t="shared" si="16"/>
        <v>0</v>
      </c>
      <c r="G73" s="80"/>
      <c r="H73" s="82"/>
      <c r="I73" s="79">
        <f t="shared" si="17"/>
        <v>0</v>
      </c>
      <c r="J73" s="80"/>
      <c r="K73" s="42"/>
      <c r="L73" s="81">
        <f t="shared" si="18"/>
        <v>0</v>
      </c>
      <c r="M73" s="80"/>
      <c r="N73" s="42"/>
      <c r="O73" s="83"/>
      <c r="P73" s="78"/>
      <c r="Q73" s="34"/>
      <c r="R73" s="83"/>
      <c r="S73" s="78"/>
      <c r="T73" s="33"/>
      <c r="U73" s="104"/>
      <c r="V73" s="104"/>
    </row>
    <row r="74" spans="1:22" s="48" customFormat="1" ht="12.75">
      <c r="A74" s="73">
        <v>781532</v>
      </c>
      <c r="B74" s="179" t="s">
        <v>111</v>
      </c>
      <c r="C74" s="79">
        <f t="shared" si="15"/>
        <v>0</v>
      </c>
      <c r="D74" s="80"/>
      <c r="E74" s="42"/>
      <c r="F74" s="81">
        <f t="shared" si="16"/>
        <v>0</v>
      </c>
      <c r="G74" s="80"/>
      <c r="H74" s="82"/>
      <c r="I74" s="79">
        <f t="shared" si="17"/>
        <v>0</v>
      </c>
      <c r="J74" s="80"/>
      <c r="K74" s="42"/>
      <c r="L74" s="81">
        <f t="shared" si="18"/>
        <v>0</v>
      </c>
      <c r="M74" s="80"/>
      <c r="N74" s="42"/>
      <c r="O74" s="83"/>
      <c r="P74" s="78"/>
      <c r="Q74" s="34"/>
      <c r="R74" s="83"/>
      <c r="S74" s="78"/>
      <c r="T74" s="33"/>
      <c r="U74" s="104"/>
      <c r="V74" s="104"/>
    </row>
    <row r="75" spans="1:22" s="48" customFormat="1" ht="12.75">
      <c r="A75" s="73">
        <v>781740</v>
      </c>
      <c r="B75" s="178" t="s">
        <v>110</v>
      </c>
      <c r="C75" s="79">
        <f t="shared" si="15"/>
        <v>0</v>
      </c>
      <c r="D75" s="80"/>
      <c r="E75" s="42"/>
      <c r="F75" s="81">
        <f t="shared" si="16"/>
        <v>0</v>
      </c>
      <c r="G75" s="80"/>
      <c r="H75" s="82"/>
      <c r="I75" s="79">
        <f t="shared" si="17"/>
        <v>0</v>
      </c>
      <c r="J75" s="80"/>
      <c r="K75" s="42"/>
      <c r="L75" s="81">
        <f t="shared" si="18"/>
        <v>0</v>
      </c>
      <c r="M75" s="80"/>
      <c r="N75" s="42"/>
      <c r="O75" s="83"/>
      <c r="P75" s="78"/>
      <c r="Q75" s="34"/>
      <c r="R75" s="83"/>
      <c r="S75" s="78"/>
      <c r="T75" s="33"/>
      <c r="U75" s="104"/>
      <c r="V75" s="104"/>
    </row>
    <row r="76" spans="1:22" s="94" customFormat="1" ht="20.25">
      <c r="A76" s="73">
        <v>789500</v>
      </c>
      <c r="B76" s="180" t="s">
        <v>143</v>
      </c>
      <c r="C76" s="79">
        <f t="shared" si="15"/>
        <v>0</v>
      </c>
      <c r="D76" s="80"/>
      <c r="E76" s="42"/>
      <c r="F76" s="81">
        <f t="shared" si="16"/>
        <v>0</v>
      </c>
      <c r="G76" s="80"/>
      <c r="H76" s="82"/>
      <c r="I76" s="79">
        <f t="shared" si="17"/>
        <v>0</v>
      </c>
      <c r="J76" s="80"/>
      <c r="K76" s="42"/>
      <c r="L76" s="81">
        <f t="shared" si="18"/>
        <v>0</v>
      </c>
      <c r="M76" s="80"/>
      <c r="N76" s="42"/>
      <c r="O76" s="83"/>
      <c r="P76" s="78"/>
      <c r="Q76" s="34"/>
      <c r="R76" s="83"/>
      <c r="S76" s="78"/>
      <c r="T76" s="33"/>
      <c r="U76" s="93"/>
      <c r="V76" s="93"/>
    </row>
    <row r="77" spans="1:22" s="48" customFormat="1" ht="29.25">
      <c r="A77" s="73">
        <v>791100</v>
      </c>
      <c r="B77" s="179" t="s">
        <v>258</v>
      </c>
      <c r="C77" s="79">
        <f t="shared" si="15"/>
        <v>0</v>
      </c>
      <c r="D77" s="80"/>
      <c r="E77" s="42"/>
      <c r="F77" s="81">
        <f t="shared" si="16"/>
        <v>0</v>
      </c>
      <c r="G77" s="80"/>
      <c r="H77" s="82"/>
      <c r="I77" s="79">
        <f t="shared" si="17"/>
        <v>0</v>
      </c>
      <c r="J77" s="80"/>
      <c r="K77" s="42"/>
      <c r="L77" s="81">
        <f t="shared" si="18"/>
        <v>0</v>
      </c>
      <c r="M77" s="80"/>
      <c r="N77" s="42"/>
      <c r="O77" s="83"/>
      <c r="P77" s="78"/>
      <c r="Q77" s="34"/>
      <c r="R77" s="83"/>
      <c r="S77" s="78"/>
      <c r="T77" s="33"/>
      <c r="U77" s="104"/>
      <c r="V77" s="104"/>
    </row>
    <row r="78" spans="1:22" s="48" customFormat="1" ht="20.25">
      <c r="A78" s="73">
        <v>791200</v>
      </c>
      <c r="B78" s="179" t="s">
        <v>257</v>
      </c>
      <c r="C78" s="79">
        <f t="shared" si="15"/>
        <v>0</v>
      </c>
      <c r="D78" s="80"/>
      <c r="E78" s="42"/>
      <c r="F78" s="81">
        <f t="shared" si="16"/>
        <v>0</v>
      </c>
      <c r="G78" s="80"/>
      <c r="H78" s="82"/>
      <c r="I78" s="79">
        <f t="shared" si="17"/>
        <v>0</v>
      </c>
      <c r="J78" s="80"/>
      <c r="K78" s="42"/>
      <c r="L78" s="81">
        <f t="shared" si="18"/>
        <v>0</v>
      </c>
      <c r="M78" s="80"/>
      <c r="N78" s="42"/>
      <c r="O78" s="83"/>
      <c r="P78" s="78"/>
      <c r="Q78" s="34"/>
      <c r="R78" s="83"/>
      <c r="S78" s="78"/>
      <c r="T78" s="33"/>
      <c r="U78" s="104"/>
      <c r="V78" s="104"/>
    </row>
    <row r="79" spans="1:22" s="88" customFormat="1" ht="15" customHeight="1">
      <c r="A79" s="218" t="s">
        <v>245</v>
      </c>
      <c r="B79" s="219"/>
      <c r="C79" s="84">
        <f aca="true" t="shared" si="19" ref="C79:O79">SUM(C70:C78)</f>
        <v>0</v>
      </c>
      <c r="D79" s="85"/>
      <c r="E79" s="24"/>
      <c r="F79" s="86">
        <f t="shared" si="19"/>
        <v>0</v>
      </c>
      <c r="G79" s="85"/>
      <c r="H79" s="26"/>
      <c r="I79" s="84">
        <f t="shared" si="19"/>
        <v>0</v>
      </c>
      <c r="J79" s="85"/>
      <c r="K79" s="24"/>
      <c r="L79" s="86">
        <f>SUM(L70:L78)</f>
        <v>0</v>
      </c>
      <c r="M79" s="85"/>
      <c r="N79" s="24"/>
      <c r="O79" s="86">
        <f t="shared" si="19"/>
        <v>0</v>
      </c>
      <c r="P79" s="85"/>
      <c r="Q79" s="24"/>
      <c r="R79" s="86">
        <f>SUM(R70:R78)</f>
        <v>0</v>
      </c>
      <c r="S79" s="85"/>
      <c r="T79" s="23"/>
      <c r="U79" s="87"/>
      <c r="V79" s="87"/>
    </row>
    <row r="80" spans="1:22" s="50" customFormat="1" ht="15" customHeight="1">
      <c r="A80" s="105"/>
      <c r="B80" s="182" t="s">
        <v>112</v>
      </c>
      <c r="C80" s="106">
        <f>SUM(C15-C76-C72-C77-C78)</f>
        <v>0</v>
      </c>
      <c r="D80" s="107"/>
      <c r="E80" s="108"/>
      <c r="F80" s="109">
        <f>SUM(F15-F76-F72-F77-F78)</f>
        <v>0</v>
      </c>
      <c r="G80" s="107"/>
      <c r="H80" s="110"/>
      <c r="I80" s="106">
        <f>SUM(I15-I76-I72-I77-I78)</f>
        <v>0</v>
      </c>
      <c r="J80" s="107"/>
      <c r="K80" s="108"/>
      <c r="L80" s="109">
        <f>SUM(L15-L76-L72-L77-L78)</f>
        <v>0</v>
      </c>
      <c r="M80" s="107"/>
      <c r="N80" s="108"/>
      <c r="O80" s="109">
        <f>SUM(O15-O76-O72-O77-O78)</f>
        <v>0</v>
      </c>
      <c r="P80" s="107"/>
      <c r="Q80" s="108"/>
      <c r="R80" s="109">
        <f>SUM(R15-R76-R72-R77-R78)</f>
        <v>0</v>
      </c>
      <c r="S80" s="107"/>
      <c r="T80" s="111"/>
      <c r="U80" s="112"/>
      <c r="V80" s="112"/>
    </row>
    <row r="81" spans="1:22" ht="15" customHeight="1">
      <c r="A81" s="113"/>
      <c r="B81" s="114"/>
      <c r="C81" s="115"/>
      <c r="D81" s="116"/>
      <c r="E81" s="117"/>
      <c r="F81" s="118"/>
      <c r="G81" s="116"/>
      <c r="H81" s="119"/>
      <c r="I81" s="115"/>
      <c r="J81" s="116"/>
      <c r="K81" s="117"/>
      <c r="L81" s="118"/>
      <c r="M81" s="116"/>
      <c r="N81" s="117"/>
      <c r="O81" s="118"/>
      <c r="P81" s="116"/>
      <c r="Q81" s="117"/>
      <c r="R81" s="118"/>
      <c r="S81" s="116"/>
      <c r="T81" s="120"/>
      <c r="U81" s="52"/>
      <c r="V81" s="52"/>
    </row>
    <row r="82" spans="1:22" ht="15" customHeight="1">
      <c r="A82" s="121"/>
      <c r="B82" s="122" t="s">
        <v>4</v>
      </c>
      <c r="C82" s="61">
        <f>_xlfn.IFERROR(SUM(C117+C135+C166+C174+C200+C210+C215+C220),0)</f>
        <v>0</v>
      </c>
      <c r="D82" s="62"/>
      <c r="E82" s="63"/>
      <c r="F82" s="64">
        <f>_xlfn.IFERROR(SUM(F117+F135+F166+F174+F200+F210+F215+F220),0)</f>
        <v>0</v>
      </c>
      <c r="G82" s="62"/>
      <c r="H82" s="65"/>
      <c r="I82" s="61">
        <f>_xlfn.IFERROR(SUM(I117+I135+I166+I174+I200+I210+I215+I220),0)</f>
        <v>0</v>
      </c>
      <c r="J82" s="62"/>
      <c r="K82" s="63"/>
      <c r="L82" s="64">
        <f>_xlfn.IFERROR(SUM(L117+L135+L166+L174+L200+L210+L215+L220),0)</f>
        <v>0</v>
      </c>
      <c r="M82" s="62"/>
      <c r="N82" s="63"/>
      <c r="O82" s="64">
        <f>SUM(O117+O135+O166+O174+O200+O210+O215+O220)</f>
        <v>0</v>
      </c>
      <c r="P82" s="62"/>
      <c r="Q82" s="63"/>
      <c r="R82" s="64">
        <f>SUM(R117+R135+R166+R174+R200+R210+R215+R220)</f>
        <v>0</v>
      </c>
      <c r="S82" s="62"/>
      <c r="T82" s="66"/>
      <c r="U82" s="52"/>
      <c r="V82" s="52"/>
    </row>
    <row r="83" spans="1:22" s="94" customFormat="1" ht="15" customHeight="1">
      <c r="A83" s="73"/>
      <c r="B83" s="182"/>
      <c r="C83" s="106"/>
      <c r="D83" s="107"/>
      <c r="E83" s="108"/>
      <c r="F83" s="109"/>
      <c r="G83" s="107"/>
      <c r="H83" s="110"/>
      <c r="I83" s="106"/>
      <c r="J83" s="107"/>
      <c r="K83" s="108"/>
      <c r="L83" s="109"/>
      <c r="M83" s="107"/>
      <c r="N83" s="108"/>
      <c r="O83" s="109"/>
      <c r="P83" s="107"/>
      <c r="Q83" s="108"/>
      <c r="R83" s="109"/>
      <c r="S83" s="107"/>
      <c r="T83" s="111"/>
      <c r="U83" s="93"/>
      <c r="V83" s="93"/>
    </row>
    <row r="84" spans="1:22" s="94" customFormat="1" ht="15" customHeight="1">
      <c r="A84" s="73">
        <v>604520</v>
      </c>
      <c r="B84" s="54" t="s">
        <v>113</v>
      </c>
      <c r="C84" s="79">
        <f>F84*$F$7</f>
        <v>0</v>
      </c>
      <c r="D84" s="80"/>
      <c r="E84" s="42"/>
      <c r="F84" s="81">
        <f>I84*$F$7</f>
        <v>0</v>
      </c>
      <c r="G84" s="80"/>
      <c r="H84" s="82"/>
      <c r="I84" s="79">
        <f>L84*$F$7</f>
        <v>0</v>
      </c>
      <c r="J84" s="80"/>
      <c r="K84" s="42"/>
      <c r="L84" s="81">
        <f>O84*$F$7</f>
        <v>0</v>
      </c>
      <c r="M84" s="80"/>
      <c r="N84" s="42"/>
      <c r="O84" s="83"/>
      <c r="P84" s="78"/>
      <c r="Q84" s="34"/>
      <c r="R84" s="83"/>
      <c r="S84" s="107"/>
      <c r="T84" s="111"/>
      <c r="U84" s="93"/>
      <c r="V84" s="93"/>
    </row>
    <row r="85" spans="1:22" s="94" customFormat="1" ht="15" customHeight="1">
      <c r="A85" s="73">
        <v>604530</v>
      </c>
      <c r="B85" s="54" t="s">
        <v>114</v>
      </c>
      <c r="C85" s="79">
        <f aca="true" t="shared" si="20" ref="C85">F85*$F$7</f>
        <v>0</v>
      </c>
      <c r="D85" s="80"/>
      <c r="E85" s="42"/>
      <c r="F85" s="81">
        <f aca="true" t="shared" si="21" ref="F85">I85*$F$7</f>
        <v>0</v>
      </c>
      <c r="G85" s="80"/>
      <c r="H85" s="82"/>
      <c r="I85" s="79">
        <f aca="true" t="shared" si="22" ref="I85">L85*$F$7</f>
        <v>0</v>
      </c>
      <c r="J85" s="80"/>
      <c r="K85" s="42"/>
      <c r="L85" s="81">
        <f aca="true" t="shared" si="23" ref="L85">O85*$F$7</f>
        <v>0</v>
      </c>
      <c r="M85" s="80"/>
      <c r="N85" s="42"/>
      <c r="O85" s="83"/>
      <c r="P85" s="78"/>
      <c r="Q85" s="34"/>
      <c r="R85" s="83"/>
      <c r="S85" s="78"/>
      <c r="T85" s="33"/>
      <c r="U85" s="93"/>
      <c r="V85" s="93"/>
    </row>
    <row r="86" spans="1:22" s="94" customFormat="1" ht="15" customHeight="1">
      <c r="A86" s="73">
        <v>604550</v>
      </c>
      <c r="B86" s="54" t="s">
        <v>115</v>
      </c>
      <c r="C86" s="79">
        <f aca="true" t="shared" si="24" ref="C86">F86*$F$7</f>
        <v>0</v>
      </c>
      <c r="D86" s="80"/>
      <c r="E86" s="42"/>
      <c r="F86" s="81">
        <f aca="true" t="shared" si="25" ref="F86">I86*$F$7</f>
        <v>0</v>
      </c>
      <c r="G86" s="80"/>
      <c r="H86" s="82"/>
      <c r="I86" s="79">
        <f aca="true" t="shared" si="26" ref="I86">L86*$F$7</f>
        <v>0</v>
      </c>
      <c r="J86" s="80"/>
      <c r="K86" s="42"/>
      <c r="L86" s="81">
        <f aca="true" t="shared" si="27" ref="L86">O86*$F$7</f>
        <v>0</v>
      </c>
      <c r="M86" s="80"/>
      <c r="N86" s="42"/>
      <c r="O86" s="83"/>
      <c r="P86" s="78"/>
      <c r="Q86" s="34"/>
      <c r="R86" s="83"/>
      <c r="S86" s="78"/>
      <c r="T86" s="33"/>
      <c r="U86" s="93"/>
      <c r="V86" s="93"/>
    </row>
    <row r="87" spans="1:22" s="94" customFormat="1" ht="15" customHeight="1">
      <c r="A87" s="73">
        <v>604560</v>
      </c>
      <c r="B87" s="54" t="s">
        <v>116</v>
      </c>
      <c r="C87" s="74">
        <f>_xlfn.IFERROR(F87/(F$12)*C$12*$F$7,0)</f>
        <v>0</v>
      </c>
      <c r="D87" s="75"/>
      <c r="E87" s="35"/>
      <c r="F87" s="76">
        <f>_xlfn.IFERROR(I87/(I$12)*F$12*$F$7,0)</f>
        <v>0</v>
      </c>
      <c r="G87" s="75"/>
      <c r="H87" s="77"/>
      <c r="I87" s="74">
        <f>_xlfn.IFERROR(L86/(L$12)*I$12*$F$7,0)</f>
        <v>0</v>
      </c>
      <c r="J87" s="75"/>
      <c r="K87" s="35"/>
      <c r="L87" s="148">
        <f>_xlfn.IFERROR(O87/(O$12)*L$12*1.05,0)</f>
        <v>0</v>
      </c>
      <c r="M87" s="75"/>
      <c r="N87" s="35"/>
      <c r="O87" s="83"/>
      <c r="P87" s="78"/>
      <c r="Q87" s="34"/>
      <c r="R87" s="83"/>
      <c r="S87" s="78"/>
      <c r="T87" s="33"/>
      <c r="U87" s="93"/>
      <c r="V87" s="93"/>
    </row>
    <row r="88" spans="1:22" s="94" customFormat="1" ht="38.25" customHeight="1">
      <c r="A88" s="73">
        <v>604570</v>
      </c>
      <c r="B88" s="180" t="s">
        <v>131</v>
      </c>
      <c r="C88" s="74">
        <f aca="true" t="shared" si="28" ref="C88:C94">_xlfn.IFERROR(F88/(F$12)*C$12*$F$7,0)</f>
        <v>0</v>
      </c>
      <c r="D88" s="75"/>
      <c r="E88" s="35"/>
      <c r="F88" s="76">
        <f aca="true" t="shared" si="29" ref="F88:F94">_xlfn.IFERROR(I88/(I$12)*F$12*$F$7,0)</f>
        <v>0</v>
      </c>
      <c r="G88" s="75"/>
      <c r="H88" s="77"/>
      <c r="I88" s="74">
        <f aca="true" t="shared" si="30" ref="I88:I90">_xlfn.IFERROR(L87/(L$12)*I$12*$F$7,0)</f>
        <v>0</v>
      </c>
      <c r="J88" s="75"/>
      <c r="K88" s="35"/>
      <c r="L88" s="148">
        <f>_xlfn.IFERROR(O88/(O$12)*L$12*1.05,0)</f>
        <v>0</v>
      </c>
      <c r="M88" s="75"/>
      <c r="N88" s="35"/>
      <c r="O88" s="83"/>
      <c r="P88" s="78"/>
      <c r="Q88" s="34"/>
      <c r="R88" s="83"/>
      <c r="S88" s="78"/>
      <c r="T88" s="33"/>
      <c r="U88" s="93"/>
      <c r="V88" s="93"/>
    </row>
    <row r="89" spans="1:22" s="94" customFormat="1" ht="30" customHeight="1">
      <c r="A89" s="73">
        <v>604590</v>
      </c>
      <c r="B89" s="180" t="s">
        <v>132</v>
      </c>
      <c r="C89" s="74">
        <f t="shared" si="28"/>
        <v>0</v>
      </c>
      <c r="D89" s="75"/>
      <c r="E89" s="35"/>
      <c r="F89" s="76">
        <f t="shared" si="29"/>
        <v>0</v>
      </c>
      <c r="G89" s="75"/>
      <c r="H89" s="77"/>
      <c r="I89" s="74">
        <f t="shared" si="30"/>
        <v>0</v>
      </c>
      <c r="J89" s="75"/>
      <c r="K89" s="35"/>
      <c r="L89" s="148">
        <f aca="true" t="shared" si="31" ref="L89">_xlfn.IFERROR(O89/(O$12)*L$12*1.05,0)</f>
        <v>0</v>
      </c>
      <c r="M89" s="75"/>
      <c r="N89" s="35"/>
      <c r="O89" s="83"/>
      <c r="P89" s="78"/>
      <c r="Q89" s="34"/>
      <c r="R89" s="83"/>
      <c r="S89" s="78"/>
      <c r="T89" s="33"/>
      <c r="U89" s="93"/>
      <c r="V89" s="93"/>
    </row>
    <row r="90" spans="1:22" s="94" customFormat="1" ht="15" customHeight="1">
      <c r="A90" s="73">
        <v>604722</v>
      </c>
      <c r="B90" s="54" t="s">
        <v>117</v>
      </c>
      <c r="C90" s="74">
        <f t="shared" si="28"/>
        <v>0</v>
      </c>
      <c r="D90" s="75"/>
      <c r="E90" s="35"/>
      <c r="F90" s="76">
        <f t="shared" si="29"/>
        <v>0</v>
      </c>
      <c r="G90" s="75"/>
      <c r="H90" s="77"/>
      <c r="I90" s="74">
        <f t="shared" si="30"/>
        <v>0</v>
      </c>
      <c r="J90" s="75"/>
      <c r="K90" s="35"/>
      <c r="L90" s="148">
        <f>_xlfn.IFERROR(O90/(O$12)*L$12*1.05,0)</f>
        <v>0</v>
      </c>
      <c r="M90" s="75"/>
      <c r="N90" s="35"/>
      <c r="O90" s="83"/>
      <c r="P90" s="78"/>
      <c r="Q90" s="34"/>
      <c r="R90" s="83"/>
      <c r="S90" s="78"/>
      <c r="T90" s="33"/>
      <c r="U90" s="93"/>
      <c r="V90" s="93"/>
    </row>
    <row r="91" spans="1:22" s="94" customFormat="1" ht="15" customHeight="1">
      <c r="A91" s="73">
        <v>604810</v>
      </c>
      <c r="B91" s="54" t="s">
        <v>118</v>
      </c>
      <c r="C91" s="74">
        <f t="shared" si="28"/>
        <v>0</v>
      </c>
      <c r="D91" s="75"/>
      <c r="E91" s="35"/>
      <c r="F91" s="76">
        <f t="shared" si="29"/>
        <v>0</v>
      </c>
      <c r="G91" s="75"/>
      <c r="H91" s="77"/>
      <c r="I91" s="74">
        <f>_xlfn.IFERROR(L90/(L$12)*I$12*$I$7,0)</f>
        <v>0</v>
      </c>
      <c r="J91" s="75"/>
      <c r="K91" s="35"/>
      <c r="L91" s="76">
        <f>_xlfn.IFERROR(O91/(O$12)*L$12*$L$7,0)</f>
        <v>0</v>
      </c>
      <c r="M91" s="75"/>
      <c r="N91" s="35"/>
      <c r="O91" s="83"/>
      <c r="P91" s="78"/>
      <c r="Q91" s="34"/>
      <c r="R91" s="83"/>
      <c r="S91" s="78"/>
      <c r="T91" s="33"/>
      <c r="U91" s="93"/>
      <c r="V91" s="93"/>
    </row>
    <row r="92" spans="1:22" s="94" customFormat="1" ht="24" customHeight="1">
      <c r="A92" s="73">
        <v>604820</v>
      </c>
      <c r="B92" s="180" t="s">
        <v>139</v>
      </c>
      <c r="C92" s="74">
        <f t="shared" si="28"/>
        <v>0</v>
      </c>
      <c r="D92" s="75"/>
      <c r="E92" s="35"/>
      <c r="F92" s="76">
        <f t="shared" si="29"/>
        <v>0</v>
      </c>
      <c r="G92" s="75"/>
      <c r="H92" s="77"/>
      <c r="I92" s="74">
        <f aca="true" t="shared" si="32" ref="I92:I94">_xlfn.IFERROR(L91/(L$12)*I$12*$I$7,0)</f>
        <v>0</v>
      </c>
      <c r="J92" s="75"/>
      <c r="K92" s="35"/>
      <c r="L92" s="76">
        <f aca="true" t="shared" si="33" ref="L92:L94">_xlfn.IFERROR(O92/(O$12)*L$12*$L$7,0)</f>
        <v>0</v>
      </c>
      <c r="M92" s="75"/>
      <c r="N92" s="35"/>
      <c r="O92" s="83"/>
      <c r="P92" s="78"/>
      <c r="Q92" s="34"/>
      <c r="R92" s="83"/>
      <c r="S92" s="78"/>
      <c r="T92" s="33"/>
      <c r="U92" s="93"/>
      <c r="V92" s="93"/>
    </row>
    <row r="93" spans="1:22" s="94" customFormat="1" ht="25.5" customHeight="1">
      <c r="A93" s="73">
        <v>604830</v>
      </c>
      <c r="B93" s="180" t="s">
        <v>133</v>
      </c>
      <c r="C93" s="74">
        <f t="shared" si="28"/>
        <v>0</v>
      </c>
      <c r="D93" s="75"/>
      <c r="E93" s="35"/>
      <c r="F93" s="76">
        <f t="shared" si="29"/>
        <v>0</v>
      </c>
      <c r="G93" s="75"/>
      <c r="H93" s="77"/>
      <c r="I93" s="74">
        <f t="shared" si="32"/>
        <v>0</v>
      </c>
      <c r="J93" s="75"/>
      <c r="K93" s="35"/>
      <c r="L93" s="76">
        <f t="shared" si="33"/>
        <v>0</v>
      </c>
      <c r="M93" s="75"/>
      <c r="N93" s="35"/>
      <c r="O93" s="83"/>
      <c r="P93" s="78"/>
      <c r="Q93" s="34"/>
      <c r="R93" s="83"/>
      <c r="S93" s="78"/>
      <c r="T93" s="33"/>
      <c r="U93" s="93"/>
      <c r="V93" s="93"/>
    </row>
    <row r="94" spans="1:22" s="94" customFormat="1" ht="26.25" customHeight="1">
      <c r="A94" s="73">
        <v>604870</v>
      </c>
      <c r="B94" s="180" t="s">
        <v>134</v>
      </c>
      <c r="C94" s="74">
        <f t="shared" si="28"/>
        <v>0</v>
      </c>
      <c r="D94" s="75"/>
      <c r="E94" s="35"/>
      <c r="F94" s="76">
        <f t="shared" si="29"/>
        <v>0</v>
      </c>
      <c r="G94" s="75"/>
      <c r="H94" s="77"/>
      <c r="I94" s="74">
        <f t="shared" si="32"/>
        <v>0</v>
      </c>
      <c r="J94" s="75"/>
      <c r="K94" s="35"/>
      <c r="L94" s="76">
        <f t="shared" si="33"/>
        <v>0</v>
      </c>
      <c r="M94" s="75"/>
      <c r="N94" s="35"/>
      <c r="O94" s="83"/>
      <c r="P94" s="78"/>
      <c r="Q94" s="34"/>
      <c r="R94" s="83"/>
      <c r="S94" s="78"/>
      <c r="T94" s="33"/>
      <c r="U94" s="93"/>
      <c r="V94" s="93"/>
    </row>
    <row r="95" spans="1:22" s="94" customFormat="1" ht="15" customHeight="1">
      <c r="A95" s="73">
        <v>606110</v>
      </c>
      <c r="B95" s="54" t="s">
        <v>119</v>
      </c>
      <c r="C95" s="79">
        <f>F95*$F$7</f>
        <v>0</v>
      </c>
      <c r="D95" s="225">
        <f>_xlfn.IFERROR(SUM((C95+C96+C97+C98)/C80),0)</f>
        <v>0</v>
      </c>
      <c r="E95" s="224" t="s">
        <v>55</v>
      </c>
      <c r="F95" s="81">
        <f>I95*$F$7</f>
        <v>0</v>
      </c>
      <c r="G95" s="225">
        <f>_xlfn.IFERROR(SUM((F95+F96+F97+F98)/F80),0)</f>
        <v>0</v>
      </c>
      <c r="H95" s="224" t="s">
        <v>55</v>
      </c>
      <c r="I95" s="79">
        <f>L95*$I$7</f>
        <v>0</v>
      </c>
      <c r="J95" s="225">
        <f>_xlfn.IFERROR(SUM((I95+I96+I97+I98)/I80),0)</f>
        <v>0</v>
      </c>
      <c r="K95" s="224" t="s">
        <v>55</v>
      </c>
      <c r="L95" s="148">
        <f>O95*1.5</f>
        <v>0</v>
      </c>
      <c r="M95" s="225">
        <f>_xlfn.IFERROR(SUM((L95+L96+L97+L98)/L80),0)</f>
        <v>0</v>
      </c>
      <c r="N95" s="224" t="s">
        <v>55</v>
      </c>
      <c r="O95" s="83"/>
      <c r="P95" s="215">
        <f>_xlfn.IFERROR(SUM((O95+O96+O97+O98)/O80),0)</f>
        <v>0</v>
      </c>
      <c r="Q95" s="213" t="s">
        <v>55</v>
      </c>
      <c r="R95" s="83"/>
      <c r="S95" s="215">
        <f>_xlfn.IFERROR(SUM((R95+R96+R97+R98)/R80),0)</f>
        <v>0</v>
      </c>
      <c r="T95" s="212" t="s">
        <v>55</v>
      </c>
      <c r="U95" s="93"/>
      <c r="V95" s="93"/>
    </row>
    <row r="96" spans="1:22" s="94" customFormat="1" ht="15" customHeight="1">
      <c r="A96" s="73">
        <v>606120</v>
      </c>
      <c r="B96" s="54" t="s">
        <v>120</v>
      </c>
      <c r="C96" s="79">
        <f>F96*$F$7</f>
        <v>0</v>
      </c>
      <c r="D96" s="225"/>
      <c r="E96" s="224"/>
      <c r="F96" s="81">
        <f>I96*$F$7</f>
        <v>0</v>
      </c>
      <c r="G96" s="225"/>
      <c r="H96" s="224"/>
      <c r="I96" s="79">
        <f>L96*$I$7</f>
        <v>0</v>
      </c>
      <c r="J96" s="225"/>
      <c r="K96" s="224"/>
      <c r="L96" s="148">
        <f>O96*1.5</f>
        <v>0</v>
      </c>
      <c r="M96" s="225"/>
      <c r="N96" s="224"/>
      <c r="O96" s="83"/>
      <c r="P96" s="215"/>
      <c r="Q96" s="213"/>
      <c r="R96" s="83"/>
      <c r="S96" s="215"/>
      <c r="T96" s="212"/>
      <c r="U96" s="93"/>
      <c r="V96" s="93"/>
    </row>
    <row r="97" spans="1:22" s="94" customFormat="1" ht="15" customHeight="1">
      <c r="A97" s="73">
        <v>606130</v>
      </c>
      <c r="B97" s="54" t="s">
        <v>121</v>
      </c>
      <c r="C97" s="79">
        <f>F97*$F$7</f>
        <v>0</v>
      </c>
      <c r="D97" s="225"/>
      <c r="E97" s="224"/>
      <c r="F97" s="81">
        <f>I97*$F$7</f>
        <v>0</v>
      </c>
      <c r="G97" s="225"/>
      <c r="H97" s="224"/>
      <c r="I97" s="79">
        <f>L97*$F$7</f>
        <v>0</v>
      </c>
      <c r="J97" s="225"/>
      <c r="K97" s="224"/>
      <c r="L97" s="148">
        <f aca="true" t="shared" si="34" ref="L97:L98">O97*1.5</f>
        <v>0</v>
      </c>
      <c r="M97" s="225"/>
      <c r="N97" s="224"/>
      <c r="O97" s="83"/>
      <c r="P97" s="215"/>
      <c r="Q97" s="213"/>
      <c r="R97" s="83"/>
      <c r="S97" s="215"/>
      <c r="T97" s="212"/>
      <c r="U97" s="93"/>
      <c r="V97" s="93"/>
    </row>
    <row r="98" spans="1:22" s="94" customFormat="1" ht="15" customHeight="1">
      <c r="A98" s="73">
        <v>606160</v>
      </c>
      <c r="B98" s="54" t="s">
        <v>122</v>
      </c>
      <c r="C98" s="79">
        <f>F98*$F$7</f>
        <v>0</v>
      </c>
      <c r="D98" s="225"/>
      <c r="E98" s="224"/>
      <c r="F98" s="81">
        <f>I98*$F$7</f>
        <v>0</v>
      </c>
      <c r="G98" s="225"/>
      <c r="H98" s="224"/>
      <c r="I98" s="79">
        <f>L98*$F$7</f>
        <v>0</v>
      </c>
      <c r="J98" s="225"/>
      <c r="K98" s="224"/>
      <c r="L98" s="148">
        <f t="shared" si="34"/>
        <v>0</v>
      </c>
      <c r="M98" s="225"/>
      <c r="N98" s="224"/>
      <c r="O98" s="83"/>
      <c r="P98" s="215"/>
      <c r="Q98" s="213"/>
      <c r="R98" s="83"/>
      <c r="S98" s="215"/>
      <c r="T98" s="212"/>
      <c r="U98" s="93"/>
      <c r="V98" s="93"/>
    </row>
    <row r="99" spans="1:22" s="94" customFormat="1" ht="15" customHeight="1">
      <c r="A99" s="73">
        <v>606200</v>
      </c>
      <c r="B99" s="54" t="s">
        <v>140</v>
      </c>
      <c r="C99" s="74">
        <f>_xlfn.IFERROR(F99/(F$12)*C$12*$F$7,0)</f>
        <v>0</v>
      </c>
      <c r="D99" s="36">
        <f>_xlfn.IFERROR(SUM(C99/C80),0)</f>
        <v>0</v>
      </c>
      <c r="E99" s="35" t="s">
        <v>68</v>
      </c>
      <c r="F99" s="76">
        <f>_xlfn.IFERROR(I99/(I$12)*F$12*$F$7,0)</f>
        <v>0</v>
      </c>
      <c r="G99" s="36">
        <f>_xlfn.IFERROR(SUM(F99/F80),0)</f>
        <v>0</v>
      </c>
      <c r="H99" s="35" t="s">
        <v>68</v>
      </c>
      <c r="I99" s="74">
        <f>_xlfn.IFERROR(L99/(L$12)*I$12*I7,0)</f>
        <v>0</v>
      </c>
      <c r="J99" s="36">
        <f>_xlfn.IFERROR(SUM(I99/I80),0)</f>
        <v>0</v>
      </c>
      <c r="K99" s="35" t="s">
        <v>68</v>
      </c>
      <c r="L99" s="148">
        <f>_xlfn.IFERROR(O99/(O$12)*L$12*1.1,0)</f>
        <v>0</v>
      </c>
      <c r="M99" s="36">
        <f>_xlfn.IFERROR(SUM(L99/L80),0)</f>
        <v>0</v>
      </c>
      <c r="N99" s="35" t="s">
        <v>68</v>
      </c>
      <c r="O99" s="83"/>
      <c r="P99" s="43">
        <f>_xlfn.IFERROR(SUM(O99/O80),0)</f>
        <v>0</v>
      </c>
      <c r="Q99" s="34" t="s">
        <v>68</v>
      </c>
      <c r="R99" s="83"/>
      <c r="S99" s="43">
        <f>_xlfn.IFERROR(SUM(R99/R80),0)</f>
        <v>0</v>
      </c>
      <c r="T99" s="33" t="s">
        <v>68</v>
      </c>
      <c r="U99" s="93"/>
      <c r="V99" s="93"/>
    </row>
    <row r="100" spans="1:22" s="94" customFormat="1" ht="15" customHeight="1">
      <c r="A100" s="73">
        <v>606310</v>
      </c>
      <c r="B100" s="54" t="s">
        <v>135</v>
      </c>
      <c r="C100" s="79">
        <f aca="true" t="shared" si="35" ref="C100:C109">F100*$F$7</f>
        <v>0</v>
      </c>
      <c r="D100" s="80"/>
      <c r="E100" s="42"/>
      <c r="F100" s="81">
        <f>I100*$F$7</f>
        <v>0</v>
      </c>
      <c r="G100" s="80"/>
      <c r="H100" s="82"/>
      <c r="I100" s="79">
        <f>L100*$I$7</f>
        <v>0</v>
      </c>
      <c r="J100" s="80"/>
      <c r="K100" s="42"/>
      <c r="L100" s="81">
        <f>O100*$L$7</f>
        <v>0</v>
      </c>
      <c r="M100" s="80"/>
      <c r="N100" s="42"/>
      <c r="O100" s="83"/>
      <c r="P100" s="78"/>
      <c r="Q100" s="34"/>
      <c r="R100" s="83"/>
      <c r="S100" s="78"/>
      <c r="T100" s="33"/>
      <c r="U100" s="93"/>
      <c r="V100" s="93"/>
    </row>
    <row r="101" spans="1:22" s="94" customFormat="1" ht="15" customHeight="1">
      <c r="A101" s="73">
        <v>606320</v>
      </c>
      <c r="B101" s="54" t="s">
        <v>123</v>
      </c>
      <c r="C101" s="79">
        <f t="shared" si="35"/>
        <v>0</v>
      </c>
      <c r="D101" s="80"/>
      <c r="E101" s="42"/>
      <c r="F101" s="81">
        <f aca="true" t="shared" si="36" ref="F101:F109">I101*$F$7</f>
        <v>0</v>
      </c>
      <c r="G101" s="80"/>
      <c r="H101" s="82"/>
      <c r="I101" s="79">
        <f aca="true" t="shared" si="37" ref="I101:I109">L101*$I$7</f>
        <v>0</v>
      </c>
      <c r="J101" s="80"/>
      <c r="K101" s="42"/>
      <c r="L101" s="81">
        <f aca="true" t="shared" si="38" ref="L101:L109">O101*$L$7</f>
        <v>0</v>
      </c>
      <c r="M101" s="80"/>
      <c r="N101" s="42"/>
      <c r="O101" s="83"/>
      <c r="P101" s="78"/>
      <c r="Q101" s="34"/>
      <c r="R101" s="83"/>
      <c r="S101" s="78"/>
      <c r="T101" s="33"/>
      <c r="U101" s="93"/>
      <c r="V101" s="93"/>
    </row>
    <row r="102" spans="1:22" s="94" customFormat="1" ht="15" customHeight="1">
      <c r="A102" s="73">
        <v>606321</v>
      </c>
      <c r="B102" s="54" t="s">
        <v>124</v>
      </c>
      <c r="C102" s="79">
        <f aca="true" t="shared" si="39" ref="C102">F102*$F$7</f>
        <v>0</v>
      </c>
      <c r="D102" s="80"/>
      <c r="E102" s="42"/>
      <c r="F102" s="81">
        <f aca="true" t="shared" si="40" ref="F102">I102*$F$7</f>
        <v>0</v>
      </c>
      <c r="G102" s="80"/>
      <c r="H102" s="82"/>
      <c r="I102" s="79">
        <f t="shared" si="37"/>
        <v>0</v>
      </c>
      <c r="J102" s="80"/>
      <c r="K102" s="42"/>
      <c r="L102" s="81">
        <f t="shared" si="38"/>
        <v>0</v>
      </c>
      <c r="M102" s="80"/>
      <c r="N102" s="42"/>
      <c r="O102" s="83"/>
      <c r="P102" s="78"/>
      <c r="Q102" s="34"/>
      <c r="R102" s="83"/>
      <c r="S102" s="78"/>
      <c r="T102" s="33"/>
      <c r="U102" s="93"/>
      <c r="V102" s="93"/>
    </row>
    <row r="103" spans="1:22" s="94" customFormat="1" ht="15" customHeight="1">
      <c r="A103" s="73">
        <v>606340</v>
      </c>
      <c r="B103" s="54" t="s">
        <v>141</v>
      </c>
      <c r="C103" s="79">
        <f t="shared" si="35"/>
        <v>0</v>
      </c>
      <c r="D103" s="80"/>
      <c r="E103" s="42"/>
      <c r="F103" s="81">
        <f t="shared" si="36"/>
        <v>0</v>
      </c>
      <c r="G103" s="80"/>
      <c r="H103" s="82"/>
      <c r="I103" s="79">
        <f t="shared" si="37"/>
        <v>0</v>
      </c>
      <c r="J103" s="80"/>
      <c r="K103" s="42"/>
      <c r="L103" s="81">
        <f t="shared" si="38"/>
        <v>0</v>
      </c>
      <c r="M103" s="80"/>
      <c r="N103" s="42"/>
      <c r="O103" s="83"/>
      <c r="P103" s="78"/>
      <c r="Q103" s="34"/>
      <c r="R103" s="83"/>
      <c r="S103" s="78"/>
      <c r="T103" s="33"/>
      <c r="U103" s="93"/>
      <c r="V103" s="93"/>
    </row>
    <row r="104" spans="1:22" s="94" customFormat="1" ht="15" customHeight="1">
      <c r="A104" s="73">
        <v>606360</v>
      </c>
      <c r="B104" s="54" t="s">
        <v>138</v>
      </c>
      <c r="C104" s="79">
        <f aca="true" t="shared" si="41" ref="C104:C105">F104*$F$7</f>
        <v>0</v>
      </c>
      <c r="D104" s="80"/>
      <c r="E104" s="42"/>
      <c r="F104" s="81">
        <f aca="true" t="shared" si="42" ref="F104:F105">I104*$F$7</f>
        <v>0</v>
      </c>
      <c r="G104" s="80"/>
      <c r="H104" s="82"/>
      <c r="I104" s="79">
        <f t="shared" si="37"/>
        <v>0</v>
      </c>
      <c r="J104" s="80"/>
      <c r="K104" s="42"/>
      <c r="L104" s="81">
        <f t="shared" si="38"/>
        <v>0</v>
      </c>
      <c r="M104" s="80"/>
      <c r="N104" s="42"/>
      <c r="O104" s="83"/>
      <c r="P104" s="78"/>
      <c r="Q104" s="34"/>
      <c r="R104" s="83"/>
      <c r="S104" s="78"/>
      <c r="T104" s="33"/>
      <c r="U104" s="93"/>
      <c r="V104" s="93"/>
    </row>
    <row r="105" spans="1:22" s="94" customFormat="1" ht="15" customHeight="1">
      <c r="A105" s="73">
        <v>606370</v>
      </c>
      <c r="B105" s="54" t="s">
        <v>137</v>
      </c>
      <c r="C105" s="79">
        <f t="shared" si="41"/>
        <v>0</v>
      </c>
      <c r="D105" s="80"/>
      <c r="E105" s="42"/>
      <c r="F105" s="81">
        <f t="shared" si="42"/>
        <v>0</v>
      </c>
      <c r="G105" s="80"/>
      <c r="H105" s="82"/>
      <c r="I105" s="79">
        <f t="shared" si="37"/>
        <v>0</v>
      </c>
      <c r="J105" s="80"/>
      <c r="K105" s="42"/>
      <c r="L105" s="81">
        <f t="shared" si="38"/>
        <v>0</v>
      </c>
      <c r="M105" s="80"/>
      <c r="N105" s="42"/>
      <c r="O105" s="83"/>
      <c r="P105" s="78"/>
      <c r="Q105" s="34"/>
      <c r="R105" s="83"/>
      <c r="S105" s="78"/>
      <c r="T105" s="33"/>
      <c r="U105" s="93"/>
      <c r="V105" s="93"/>
    </row>
    <row r="106" spans="1:22" s="94" customFormat="1" ht="15" customHeight="1">
      <c r="A106" s="73">
        <v>606380</v>
      </c>
      <c r="B106" s="54" t="s">
        <v>136</v>
      </c>
      <c r="C106" s="79">
        <f t="shared" si="35"/>
        <v>0</v>
      </c>
      <c r="D106" s="80"/>
      <c r="E106" s="42"/>
      <c r="F106" s="81">
        <f t="shared" si="36"/>
        <v>0</v>
      </c>
      <c r="G106" s="80"/>
      <c r="H106" s="82"/>
      <c r="I106" s="79">
        <f t="shared" si="37"/>
        <v>0</v>
      </c>
      <c r="J106" s="80"/>
      <c r="K106" s="42"/>
      <c r="L106" s="81">
        <f t="shared" si="38"/>
        <v>0</v>
      </c>
      <c r="M106" s="80"/>
      <c r="N106" s="42"/>
      <c r="O106" s="83"/>
      <c r="P106" s="78"/>
      <c r="Q106" s="34"/>
      <c r="R106" s="83"/>
      <c r="S106" s="78"/>
      <c r="T106" s="33"/>
      <c r="U106" s="93"/>
      <c r="V106" s="93"/>
    </row>
    <row r="107" spans="1:22" s="94" customFormat="1" ht="15" customHeight="1">
      <c r="A107" s="73">
        <v>606410</v>
      </c>
      <c r="B107" s="54" t="s">
        <v>37</v>
      </c>
      <c r="C107" s="79">
        <f t="shared" si="35"/>
        <v>0</v>
      </c>
      <c r="D107" s="80"/>
      <c r="E107" s="42"/>
      <c r="F107" s="81">
        <f t="shared" si="36"/>
        <v>0</v>
      </c>
      <c r="G107" s="80"/>
      <c r="H107" s="82"/>
      <c r="I107" s="79">
        <f t="shared" si="37"/>
        <v>0</v>
      </c>
      <c r="J107" s="80"/>
      <c r="K107" s="42"/>
      <c r="L107" s="81">
        <f t="shared" si="38"/>
        <v>0</v>
      </c>
      <c r="M107" s="80"/>
      <c r="N107" s="42"/>
      <c r="O107" s="83"/>
      <c r="P107" s="78"/>
      <c r="Q107" s="34"/>
      <c r="R107" s="83"/>
      <c r="S107" s="78"/>
      <c r="T107" s="33"/>
      <c r="U107" s="93"/>
      <c r="V107" s="93"/>
    </row>
    <row r="108" spans="1:22" s="94" customFormat="1" ht="20.25">
      <c r="A108" s="73">
        <v>606420</v>
      </c>
      <c r="B108" s="180" t="s">
        <v>125</v>
      </c>
      <c r="C108" s="79">
        <f t="shared" si="35"/>
        <v>0</v>
      </c>
      <c r="D108" s="80"/>
      <c r="E108" s="42"/>
      <c r="F108" s="81">
        <f t="shared" si="36"/>
        <v>0</v>
      </c>
      <c r="G108" s="80"/>
      <c r="H108" s="82"/>
      <c r="I108" s="79">
        <f t="shared" si="37"/>
        <v>0</v>
      </c>
      <c r="J108" s="80"/>
      <c r="K108" s="42"/>
      <c r="L108" s="81">
        <f>O108*$L$7</f>
        <v>0</v>
      </c>
      <c r="M108" s="80"/>
      <c r="N108" s="42"/>
      <c r="O108" s="83"/>
      <c r="P108" s="78"/>
      <c r="Q108" s="34"/>
      <c r="R108" s="83"/>
      <c r="S108" s="78"/>
      <c r="T108" s="33"/>
      <c r="U108" s="93"/>
      <c r="V108" s="93"/>
    </row>
    <row r="109" spans="1:22" s="94" customFormat="1" ht="15" customHeight="1">
      <c r="A109" s="73">
        <v>606430</v>
      </c>
      <c r="B109" s="54" t="s">
        <v>38</v>
      </c>
      <c r="C109" s="79">
        <f t="shared" si="35"/>
        <v>0</v>
      </c>
      <c r="D109" s="80"/>
      <c r="E109" s="42"/>
      <c r="F109" s="81">
        <f t="shared" si="36"/>
        <v>0</v>
      </c>
      <c r="G109" s="80"/>
      <c r="H109" s="82"/>
      <c r="I109" s="79">
        <f t="shared" si="37"/>
        <v>0</v>
      </c>
      <c r="J109" s="80"/>
      <c r="K109" s="42"/>
      <c r="L109" s="81">
        <f t="shared" si="38"/>
        <v>0</v>
      </c>
      <c r="M109" s="80"/>
      <c r="N109" s="42"/>
      <c r="O109" s="83"/>
      <c r="P109" s="78"/>
      <c r="Q109" s="34"/>
      <c r="R109" s="83"/>
      <c r="S109" s="78"/>
      <c r="T109" s="33"/>
      <c r="U109" s="93"/>
      <c r="V109" s="93"/>
    </row>
    <row r="110" spans="1:22" s="94" customFormat="1" ht="15" customHeight="1">
      <c r="A110" s="73">
        <v>606810</v>
      </c>
      <c r="B110" s="54" t="s">
        <v>126</v>
      </c>
      <c r="C110" s="74">
        <f>_xlfn.IFERROR(F110/(F$12)*C$12*$F$7,0)</f>
        <v>0</v>
      </c>
      <c r="D110" s="217">
        <f>_xlfn.IFERROR(SUM((C110+C111+C112+C113+C114+C115+C116+C94)/C$80),0)</f>
        <v>0</v>
      </c>
      <c r="E110" s="216" t="s">
        <v>56</v>
      </c>
      <c r="F110" s="76">
        <f>_xlfn.IFERROR(I110/(I$12)*F$12*$F$7,0)</f>
        <v>0</v>
      </c>
      <c r="G110" s="217">
        <f>_xlfn.IFERROR(SUM((F110+F111+F112+F113+F114+F115+F116+F94)/F$80),0)</f>
        <v>0</v>
      </c>
      <c r="H110" s="216" t="s">
        <v>56</v>
      </c>
      <c r="I110" s="74">
        <f>_xlfn.IFERROR(L110/(L$12)*I$12*$I$7,0)</f>
        <v>0</v>
      </c>
      <c r="J110" s="217">
        <f>_xlfn.IFERROR(SUM((I110+I111+I112+I113+I114+I115+I116+I94)/I$80),0)</f>
        <v>0</v>
      </c>
      <c r="K110" s="216" t="s">
        <v>56</v>
      </c>
      <c r="L110" s="76">
        <f>_xlfn.IFERROR(O110/(O$12)*L$12*$L$7,0)</f>
        <v>0</v>
      </c>
      <c r="M110" s="217">
        <f>_xlfn.IFERROR(SUM((L110+L111+L112+L113+L114+L115+L116+L94)/L$80),0)</f>
        <v>0</v>
      </c>
      <c r="N110" s="216" t="s">
        <v>56</v>
      </c>
      <c r="O110" s="83"/>
      <c r="P110" s="214">
        <f>_xlfn.IFERROR(SUM((O110+O111+O112+O113+O114+O115+O116+O94)/O$80),0)</f>
        <v>0</v>
      </c>
      <c r="Q110" s="213" t="s">
        <v>56</v>
      </c>
      <c r="R110" s="83"/>
      <c r="S110" s="214">
        <f>_xlfn.IFERROR(SUM((R110+R111+R112+R113+R114+R115+R116+R94)/R$80),0)</f>
        <v>0</v>
      </c>
      <c r="T110" s="212" t="s">
        <v>56</v>
      </c>
      <c r="U110" s="93"/>
      <c r="V110" s="93"/>
    </row>
    <row r="111" spans="1:22" s="94" customFormat="1" ht="20.25">
      <c r="A111" s="73">
        <v>606840</v>
      </c>
      <c r="B111" s="180" t="s">
        <v>142</v>
      </c>
      <c r="C111" s="74">
        <f aca="true" t="shared" si="43" ref="C111:C115">_xlfn.IFERROR(F111/(F$12)*C$12*$F$7,0)</f>
        <v>0</v>
      </c>
      <c r="D111" s="217"/>
      <c r="E111" s="216"/>
      <c r="F111" s="76">
        <f aca="true" t="shared" si="44" ref="F111:F115">_xlfn.IFERROR(I111/(I$12)*F$12*$F$7,0)</f>
        <v>0</v>
      </c>
      <c r="G111" s="217"/>
      <c r="H111" s="216"/>
      <c r="I111" s="74">
        <f aca="true" t="shared" si="45" ref="I111:I115">_xlfn.IFERROR(L111/(L$12)*I$12*$I$7,0)</f>
        <v>0</v>
      </c>
      <c r="J111" s="217"/>
      <c r="K111" s="216"/>
      <c r="L111" s="76">
        <f aca="true" t="shared" si="46" ref="L111:L115">_xlfn.IFERROR(O111/(O$12)*L$12*$L$7,0)</f>
        <v>0</v>
      </c>
      <c r="M111" s="217"/>
      <c r="N111" s="216"/>
      <c r="O111" s="83"/>
      <c r="P111" s="214"/>
      <c r="Q111" s="213"/>
      <c r="R111" s="83"/>
      <c r="S111" s="214"/>
      <c r="T111" s="212"/>
      <c r="U111" s="93"/>
      <c r="V111" s="93"/>
    </row>
    <row r="112" spans="1:22" s="94" customFormat="1" ht="20.25">
      <c r="A112" s="73">
        <v>606880</v>
      </c>
      <c r="B112" s="180" t="s">
        <v>127</v>
      </c>
      <c r="C112" s="74">
        <f t="shared" si="43"/>
        <v>0</v>
      </c>
      <c r="D112" s="217"/>
      <c r="E112" s="216"/>
      <c r="F112" s="76">
        <f t="shared" si="44"/>
        <v>0</v>
      </c>
      <c r="G112" s="217"/>
      <c r="H112" s="216"/>
      <c r="I112" s="74">
        <f t="shared" si="45"/>
        <v>0</v>
      </c>
      <c r="J112" s="217"/>
      <c r="K112" s="216"/>
      <c r="L112" s="76">
        <f t="shared" si="46"/>
        <v>0</v>
      </c>
      <c r="M112" s="217"/>
      <c r="N112" s="216"/>
      <c r="O112" s="83"/>
      <c r="P112" s="214"/>
      <c r="Q112" s="213"/>
      <c r="R112" s="83"/>
      <c r="S112" s="214"/>
      <c r="T112" s="212"/>
      <c r="U112" s="93"/>
      <c r="V112" s="93"/>
    </row>
    <row r="113" spans="1:22" s="94" customFormat="1" ht="15" customHeight="1">
      <c r="A113" s="73">
        <v>607310</v>
      </c>
      <c r="B113" s="54" t="s">
        <v>128</v>
      </c>
      <c r="C113" s="74">
        <f t="shared" si="43"/>
        <v>0</v>
      </c>
      <c r="D113" s="217"/>
      <c r="E113" s="216"/>
      <c r="F113" s="76">
        <f t="shared" si="44"/>
        <v>0</v>
      </c>
      <c r="G113" s="217"/>
      <c r="H113" s="216"/>
      <c r="I113" s="74">
        <f t="shared" si="45"/>
        <v>0</v>
      </c>
      <c r="J113" s="217"/>
      <c r="K113" s="216"/>
      <c r="L113" s="76">
        <f t="shared" si="46"/>
        <v>0</v>
      </c>
      <c r="M113" s="217"/>
      <c r="N113" s="216"/>
      <c r="O113" s="83"/>
      <c r="P113" s="214"/>
      <c r="Q113" s="213"/>
      <c r="R113" s="83"/>
      <c r="S113" s="214"/>
      <c r="T113" s="212"/>
      <c r="U113" s="93"/>
      <c r="V113" s="93"/>
    </row>
    <row r="114" spans="1:22" s="94" customFormat="1" ht="15" customHeight="1">
      <c r="A114" s="73">
        <v>607320</v>
      </c>
      <c r="B114" s="54" t="s">
        <v>129</v>
      </c>
      <c r="C114" s="74">
        <f t="shared" si="43"/>
        <v>0</v>
      </c>
      <c r="D114" s="217"/>
      <c r="E114" s="216"/>
      <c r="F114" s="76">
        <f t="shared" si="44"/>
        <v>0</v>
      </c>
      <c r="G114" s="217"/>
      <c r="H114" s="216"/>
      <c r="I114" s="74">
        <f t="shared" si="45"/>
        <v>0</v>
      </c>
      <c r="J114" s="217"/>
      <c r="K114" s="216"/>
      <c r="L114" s="76">
        <f t="shared" si="46"/>
        <v>0</v>
      </c>
      <c r="M114" s="217"/>
      <c r="N114" s="216"/>
      <c r="O114" s="83"/>
      <c r="P114" s="214"/>
      <c r="Q114" s="213"/>
      <c r="R114" s="83"/>
      <c r="S114" s="214"/>
      <c r="T114" s="212"/>
      <c r="U114" s="93"/>
      <c r="V114" s="93"/>
    </row>
    <row r="115" spans="1:22" s="94" customFormat="1" ht="15" customHeight="1">
      <c r="A115" s="73">
        <v>607380</v>
      </c>
      <c r="B115" s="54" t="s">
        <v>157</v>
      </c>
      <c r="C115" s="74">
        <f t="shared" si="43"/>
        <v>0</v>
      </c>
      <c r="D115" s="217"/>
      <c r="E115" s="216"/>
      <c r="F115" s="76">
        <f t="shared" si="44"/>
        <v>0</v>
      </c>
      <c r="G115" s="217"/>
      <c r="H115" s="216"/>
      <c r="I115" s="74">
        <f t="shared" si="45"/>
        <v>0</v>
      </c>
      <c r="J115" s="217"/>
      <c r="K115" s="216"/>
      <c r="L115" s="76">
        <f t="shared" si="46"/>
        <v>0</v>
      </c>
      <c r="M115" s="217"/>
      <c r="N115" s="216"/>
      <c r="O115" s="83"/>
      <c r="P115" s="214"/>
      <c r="Q115" s="213"/>
      <c r="R115" s="83"/>
      <c r="S115" s="214"/>
      <c r="T115" s="212"/>
      <c r="U115" s="93"/>
      <c r="V115" s="93"/>
    </row>
    <row r="116" spans="1:22" s="94" customFormat="1" ht="15" customHeight="1">
      <c r="A116" s="73">
        <v>609000</v>
      </c>
      <c r="B116" s="54" t="s">
        <v>130</v>
      </c>
      <c r="C116" s="79">
        <f>F116*$F$7</f>
        <v>0</v>
      </c>
      <c r="D116" s="80"/>
      <c r="E116" s="42"/>
      <c r="F116" s="81">
        <f>I116*$F$7</f>
        <v>0</v>
      </c>
      <c r="G116" s="80"/>
      <c r="H116" s="82"/>
      <c r="I116" s="79">
        <f>L116*I7</f>
        <v>0</v>
      </c>
      <c r="J116" s="80"/>
      <c r="K116" s="42"/>
      <c r="L116" s="81">
        <f>O116*L7</f>
        <v>0</v>
      </c>
      <c r="M116" s="80"/>
      <c r="N116" s="42"/>
      <c r="O116" s="83"/>
      <c r="P116" s="78"/>
      <c r="Q116" s="34"/>
      <c r="R116" s="83"/>
      <c r="S116" s="78"/>
      <c r="T116" s="33"/>
      <c r="U116" s="93"/>
      <c r="V116" s="93"/>
    </row>
    <row r="117" spans="1:22" s="90" customFormat="1" ht="15" customHeight="1">
      <c r="A117" s="218" t="s">
        <v>239</v>
      </c>
      <c r="B117" s="219"/>
      <c r="C117" s="84">
        <f>SUM(C83:C116)</f>
        <v>0</v>
      </c>
      <c r="D117" s="25">
        <f>_xlfn.IFERROR(SUM(C117/C80),0)</f>
        <v>0</v>
      </c>
      <c r="E117" s="24" t="s">
        <v>53</v>
      </c>
      <c r="F117" s="86">
        <f>SUM(F83:F116)</f>
        <v>0</v>
      </c>
      <c r="G117" s="25">
        <f>_xlfn.IFERROR(SUM(F117/F80),0)</f>
        <v>0</v>
      </c>
      <c r="H117" s="23" t="s">
        <v>53</v>
      </c>
      <c r="I117" s="84">
        <f>SUM(I83:I116)</f>
        <v>0</v>
      </c>
      <c r="J117" s="25">
        <f>_xlfn.IFERROR(SUM(I117/I80),0)</f>
        <v>0</v>
      </c>
      <c r="K117" s="24" t="s">
        <v>53</v>
      </c>
      <c r="L117" s="86">
        <f>SUM(L83:L116)</f>
        <v>0</v>
      </c>
      <c r="M117" s="25">
        <f>_xlfn.IFERROR(SUM(L117/L80),0)</f>
        <v>0</v>
      </c>
      <c r="N117" s="24" t="s">
        <v>53</v>
      </c>
      <c r="O117" s="86">
        <f>SUM(O83:O116)</f>
        <v>0</v>
      </c>
      <c r="P117" s="25">
        <f>_xlfn.IFERROR(SUM(O117/O80),0)</f>
        <v>0</v>
      </c>
      <c r="Q117" s="24" t="s">
        <v>53</v>
      </c>
      <c r="R117" s="86">
        <f>SUM(R83:R116)</f>
        <v>0</v>
      </c>
      <c r="S117" s="25">
        <f>_xlfn.IFERROR(SUM(R117/R80),0)</f>
        <v>0</v>
      </c>
      <c r="T117" s="23" t="s">
        <v>53</v>
      </c>
      <c r="U117" s="123"/>
      <c r="V117" s="123"/>
    </row>
    <row r="118" spans="1:22" s="90" customFormat="1" ht="15" customHeight="1">
      <c r="A118" s="98"/>
      <c r="B118" s="181"/>
      <c r="C118" s="99"/>
      <c r="D118" s="97"/>
      <c r="E118" s="100"/>
      <c r="F118" s="101"/>
      <c r="G118" s="97"/>
      <c r="H118" s="102"/>
      <c r="I118" s="99"/>
      <c r="J118" s="97"/>
      <c r="K118" s="100"/>
      <c r="L118" s="101"/>
      <c r="M118" s="97"/>
      <c r="N118" s="100"/>
      <c r="O118" s="101"/>
      <c r="P118" s="97"/>
      <c r="Q118" s="100"/>
      <c r="R118" s="101"/>
      <c r="S118" s="97"/>
      <c r="T118" s="103"/>
      <c r="U118" s="123"/>
      <c r="V118" s="123"/>
    </row>
    <row r="119" spans="1:22" s="90" customFormat="1" ht="15" customHeight="1">
      <c r="A119" s="73">
        <v>613210</v>
      </c>
      <c r="B119" s="54" t="s">
        <v>158</v>
      </c>
      <c r="C119" s="79"/>
      <c r="D119" s="80"/>
      <c r="E119" s="42"/>
      <c r="F119" s="81"/>
      <c r="G119" s="80"/>
      <c r="H119" s="82"/>
      <c r="I119" s="79"/>
      <c r="J119" s="80"/>
      <c r="K119" s="42"/>
      <c r="L119" s="81"/>
      <c r="M119" s="80"/>
      <c r="N119" s="42"/>
      <c r="O119" s="183"/>
      <c r="P119" s="78"/>
      <c r="Q119" s="34"/>
      <c r="R119" s="183"/>
      <c r="S119" s="97"/>
      <c r="T119" s="103"/>
      <c r="U119" s="123"/>
      <c r="V119" s="123"/>
    </row>
    <row r="120" spans="1:22" s="90" customFormat="1" ht="15" customHeight="1">
      <c r="A120" s="73">
        <v>613220</v>
      </c>
      <c r="B120" s="54" t="s">
        <v>159</v>
      </c>
      <c r="C120" s="79">
        <f aca="true" t="shared" si="47" ref="C120:C121">F120*$F$7</f>
        <v>0</v>
      </c>
      <c r="D120" s="80"/>
      <c r="E120" s="42"/>
      <c r="F120" s="81">
        <f aca="true" t="shared" si="48" ref="F120:F121">I120*$F$7</f>
        <v>0</v>
      </c>
      <c r="G120" s="80"/>
      <c r="H120" s="82"/>
      <c r="I120" s="79">
        <f aca="true" t="shared" si="49" ref="I120">L120*$F$7</f>
        <v>0</v>
      </c>
      <c r="J120" s="80"/>
      <c r="K120" s="42"/>
      <c r="L120" s="81">
        <f aca="true" t="shared" si="50" ref="L120">O120*$F$7</f>
        <v>0</v>
      </c>
      <c r="M120" s="80"/>
      <c r="N120" s="42"/>
      <c r="O120" s="183"/>
      <c r="P120" s="78"/>
      <c r="Q120" s="34"/>
      <c r="R120" s="183"/>
      <c r="S120" s="97"/>
      <c r="T120" s="103"/>
      <c r="U120" s="123"/>
      <c r="V120" s="123"/>
    </row>
    <row r="121" spans="1:22" s="90" customFormat="1" ht="15" customHeight="1">
      <c r="A121" s="73">
        <v>613510</v>
      </c>
      <c r="B121" s="54" t="s">
        <v>160</v>
      </c>
      <c r="C121" s="79">
        <f t="shared" si="47"/>
        <v>0</v>
      </c>
      <c r="D121" s="80"/>
      <c r="E121" s="42"/>
      <c r="F121" s="81">
        <f t="shared" si="48"/>
        <v>0</v>
      </c>
      <c r="G121" s="80"/>
      <c r="H121" s="82"/>
      <c r="I121" s="79">
        <f>L121*$I$7</f>
        <v>0</v>
      </c>
      <c r="J121" s="80"/>
      <c r="K121" s="42"/>
      <c r="L121" s="81">
        <f>O121*$L$7</f>
        <v>0</v>
      </c>
      <c r="M121" s="80"/>
      <c r="N121" s="42"/>
      <c r="O121" s="183"/>
      <c r="P121" s="78"/>
      <c r="Q121" s="34"/>
      <c r="R121" s="183"/>
      <c r="S121" s="78"/>
      <c r="T121" s="33"/>
      <c r="U121" s="123"/>
      <c r="V121" s="123"/>
    </row>
    <row r="122" spans="1:22" s="90" customFormat="1" ht="15" customHeight="1">
      <c r="A122" s="73">
        <v>615210</v>
      </c>
      <c r="B122" s="54" t="s">
        <v>161</v>
      </c>
      <c r="C122" s="79">
        <f aca="true" t="shared" si="51" ref="C122:C130">F122*$F$7</f>
        <v>0</v>
      </c>
      <c r="D122" s="80"/>
      <c r="E122" s="42"/>
      <c r="F122" s="81">
        <f aca="true" t="shared" si="52" ref="F122:F130">I122*$F$7</f>
        <v>0</v>
      </c>
      <c r="G122" s="80"/>
      <c r="H122" s="82"/>
      <c r="I122" s="79">
        <f aca="true" t="shared" si="53" ref="I122:I134">L122*$I$7</f>
        <v>0</v>
      </c>
      <c r="J122" s="80"/>
      <c r="K122" s="42"/>
      <c r="L122" s="81">
        <f aca="true" t="shared" si="54" ref="L122:L134">O122*$L$7</f>
        <v>0</v>
      </c>
      <c r="M122" s="80"/>
      <c r="N122" s="42"/>
      <c r="O122" s="183"/>
      <c r="P122" s="78"/>
      <c r="Q122" s="34"/>
      <c r="R122" s="183"/>
      <c r="S122" s="78"/>
      <c r="T122" s="33"/>
      <c r="U122" s="123"/>
      <c r="V122" s="123"/>
    </row>
    <row r="123" spans="1:22" s="90" customFormat="1" ht="15" customHeight="1">
      <c r="A123" s="73">
        <v>615220</v>
      </c>
      <c r="B123" s="54" t="s">
        <v>162</v>
      </c>
      <c r="C123" s="79">
        <f t="shared" si="51"/>
        <v>0</v>
      </c>
      <c r="D123" s="80"/>
      <c r="E123" s="42"/>
      <c r="F123" s="81">
        <f t="shared" si="52"/>
        <v>0</v>
      </c>
      <c r="G123" s="80"/>
      <c r="H123" s="82"/>
      <c r="I123" s="79">
        <f t="shared" si="53"/>
        <v>0</v>
      </c>
      <c r="J123" s="80"/>
      <c r="K123" s="42"/>
      <c r="L123" s="81">
        <f t="shared" si="54"/>
        <v>0</v>
      </c>
      <c r="M123" s="80"/>
      <c r="N123" s="42"/>
      <c r="O123" s="183"/>
      <c r="P123" s="78"/>
      <c r="Q123" s="34"/>
      <c r="R123" s="183"/>
      <c r="S123" s="78"/>
      <c r="T123" s="33"/>
      <c r="U123" s="123"/>
      <c r="V123" s="123"/>
    </row>
    <row r="124" spans="1:22" s="90" customFormat="1" ht="24.75" customHeight="1">
      <c r="A124" s="73">
        <v>615230</v>
      </c>
      <c r="B124" s="180" t="s">
        <v>163</v>
      </c>
      <c r="C124" s="79">
        <f aca="true" t="shared" si="55" ref="C124">F124*$F$7</f>
        <v>0</v>
      </c>
      <c r="D124" s="80"/>
      <c r="E124" s="42"/>
      <c r="F124" s="81">
        <f aca="true" t="shared" si="56" ref="F124">I124*$F$7</f>
        <v>0</v>
      </c>
      <c r="G124" s="80"/>
      <c r="H124" s="82"/>
      <c r="I124" s="79">
        <f t="shared" si="53"/>
        <v>0</v>
      </c>
      <c r="J124" s="80"/>
      <c r="K124" s="42"/>
      <c r="L124" s="81">
        <f t="shared" si="54"/>
        <v>0</v>
      </c>
      <c r="M124" s="80"/>
      <c r="N124" s="42"/>
      <c r="O124" s="183"/>
      <c r="P124" s="78"/>
      <c r="Q124" s="34"/>
      <c r="R124" s="183"/>
      <c r="S124" s="78"/>
      <c r="T124" s="33"/>
      <c r="U124" s="123"/>
      <c r="V124" s="123"/>
    </row>
    <row r="125" spans="1:22" s="90" customFormat="1" ht="20.25">
      <c r="A125" s="73">
        <v>615500</v>
      </c>
      <c r="B125" s="180" t="s">
        <v>164</v>
      </c>
      <c r="C125" s="79">
        <f t="shared" si="51"/>
        <v>0</v>
      </c>
      <c r="D125" s="80"/>
      <c r="E125" s="42"/>
      <c r="F125" s="81">
        <f t="shared" si="52"/>
        <v>0</v>
      </c>
      <c r="G125" s="80"/>
      <c r="H125" s="82"/>
      <c r="I125" s="79">
        <f t="shared" si="53"/>
        <v>0</v>
      </c>
      <c r="J125" s="80"/>
      <c r="K125" s="42"/>
      <c r="L125" s="81">
        <f t="shared" si="54"/>
        <v>0</v>
      </c>
      <c r="M125" s="80"/>
      <c r="N125" s="42"/>
      <c r="O125" s="183"/>
      <c r="P125" s="78"/>
      <c r="Q125" s="34"/>
      <c r="R125" s="183"/>
      <c r="S125" s="78"/>
      <c r="T125" s="33"/>
      <c r="U125" s="123"/>
      <c r="V125" s="123"/>
    </row>
    <row r="126" spans="1:22" s="90" customFormat="1" ht="29.25">
      <c r="A126" s="73">
        <v>615600</v>
      </c>
      <c r="B126" s="180" t="s">
        <v>175</v>
      </c>
      <c r="C126" s="79">
        <f t="shared" si="51"/>
        <v>0</v>
      </c>
      <c r="D126" s="80"/>
      <c r="E126" s="42"/>
      <c r="F126" s="81">
        <f t="shared" si="52"/>
        <v>0</v>
      </c>
      <c r="G126" s="80"/>
      <c r="H126" s="82"/>
      <c r="I126" s="79">
        <f t="shared" si="53"/>
        <v>0</v>
      </c>
      <c r="J126" s="80"/>
      <c r="K126" s="42"/>
      <c r="L126" s="81">
        <f t="shared" si="54"/>
        <v>0</v>
      </c>
      <c r="M126" s="80"/>
      <c r="N126" s="42"/>
      <c r="O126" s="183"/>
      <c r="P126" s="78"/>
      <c r="Q126" s="34"/>
      <c r="R126" s="183"/>
      <c r="S126" s="78"/>
      <c r="T126" s="33"/>
      <c r="U126" s="123"/>
      <c r="V126" s="123"/>
    </row>
    <row r="127" spans="1:22" s="90" customFormat="1" ht="11.25">
      <c r="A127" s="73">
        <v>616100</v>
      </c>
      <c r="B127" s="180" t="s">
        <v>165</v>
      </c>
      <c r="C127" s="79">
        <f t="shared" si="51"/>
        <v>0</v>
      </c>
      <c r="D127" s="80"/>
      <c r="E127" s="42"/>
      <c r="F127" s="81">
        <f t="shared" si="52"/>
        <v>0</v>
      </c>
      <c r="G127" s="80"/>
      <c r="H127" s="82"/>
      <c r="I127" s="79">
        <f t="shared" si="53"/>
        <v>0</v>
      </c>
      <c r="J127" s="80"/>
      <c r="K127" s="42"/>
      <c r="L127" s="81">
        <f t="shared" si="54"/>
        <v>0</v>
      </c>
      <c r="M127" s="80"/>
      <c r="N127" s="42"/>
      <c r="O127" s="183"/>
      <c r="P127" s="78"/>
      <c r="Q127" s="34"/>
      <c r="R127" s="183"/>
      <c r="S127" s="78"/>
      <c r="T127" s="33"/>
      <c r="U127" s="123"/>
      <c r="V127" s="123"/>
    </row>
    <row r="128" spans="1:22" s="90" customFormat="1" ht="15" customHeight="1">
      <c r="A128" s="73">
        <v>616200</v>
      </c>
      <c r="B128" s="54" t="s">
        <v>166</v>
      </c>
      <c r="C128" s="79">
        <f aca="true" t="shared" si="57" ref="C128:C129">F128*$F$7</f>
        <v>0</v>
      </c>
      <c r="D128" s="80"/>
      <c r="E128" s="42"/>
      <c r="F128" s="81">
        <f aca="true" t="shared" si="58" ref="F128:F129">I128*$F$7</f>
        <v>0</v>
      </c>
      <c r="G128" s="80"/>
      <c r="H128" s="82"/>
      <c r="I128" s="79">
        <f t="shared" si="53"/>
        <v>0</v>
      </c>
      <c r="J128" s="80"/>
      <c r="K128" s="42"/>
      <c r="L128" s="81">
        <f t="shared" si="54"/>
        <v>0</v>
      </c>
      <c r="M128" s="80"/>
      <c r="N128" s="42"/>
      <c r="O128" s="183"/>
      <c r="P128" s="78"/>
      <c r="Q128" s="34"/>
      <c r="R128" s="183"/>
      <c r="S128" s="78"/>
      <c r="T128" s="33"/>
      <c r="U128" s="123"/>
      <c r="V128" s="123"/>
    </row>
    <row r="129" spans="1:22" s="90" customFormat="1" ht="15" customHeight="1">
      <c r="A129" s="73">
        <v>616300</v>
      </c>
      <c r="B129" s="54" t="s">
        <v>167</v>
      </c>
      <c r="C129" s="79">
        <f t="shared" si="57"/>
        <v>0</v>
      </c>
      <c r="D129" s="80"/>
      <c r="E129" s="42"/>
      <c r="F129" s="81">
        <f t="shared" si="58"/>
        <v>0</v>
      </c>
      <c r="G129" s="80"/>
      <c r="H129" s="82"/>
      <c r="I129" s="79">
        <f t="shared" si="53"/>
        <v>0</v>
      </c>
      <c r="J129" s="80"/>
      <c r="K129" s="42"/>
      <c r="L129" s="81">
        <f t="shared" si="54"/>
        <v>0</v>
      </c>
      <c r="M129" s="80"/>
      <c r="N129" s="42"/>
      <c r="O129" s="183"/>
      <c r="P129" s="78"/>
      <c r="Q129" s="34"/>
      <c r="R129" s="183"/>
      <c r="S129" s="78"/>
      <c r="T129" s="33"/>
      <c r="U129" s="123"/>
      <c r="V129" s="123"/>
    </row>
    <row r="130" spans="1:22" s="90" customFormat="1" ht="15" customHeight="1">
      <c r="A130" s="73">
        <v>616600</v>
      </c>
      <c r="B130" s="54" t="s">
        <v>168</v>
      </c>
      <c r="C130" s="79">
        <f t="shared" si="51"/>
        <v>0</v>
      </c>
      <c r="D130" s="80"/>
      <c r="E130" s="42"/>
      <c r="F130" s="81">
        <f t="shared" si="52"/>
        <v>0</v>
      </c>
      <c r="G130" s="80"/>
      <c r="H130" s="82"/>
      <c r="I130" s="79">
        <f t="shared" si="53"/>
        <v>0</v>
      </c>
      <c r="J130" s="80"/>
      <c r="K130" s="42"/>
      <c r="L130" s="81">
        <f t="shared" si="54"/>
        <v>0</v>
      </c>
      <c r="M130" s="80"/>
      <c r="N130" s="42"/>
      <c r="O130" s="183"/>
      <c r="P130" s="78"/>
      <c r="Q130" s="34"/>
      <c r="R130" s="183"/>
      <c r="S130" s="78"/>
      <c r="T130" s="33"/>
      <c r="U130" s="123"/>
      <c r="V130" s="123"/>
    </row>
    <row r="131" spans="1:22" s="90" customFormat="1" ht="15" customHeight="1">
      <c r="A131" s="73">
        <v>616700</v>
      </c>
      <c r="B131" s="54" t="s">
        <v>169</v>
      </c>
      <c r="C131" s="79">
        <f aca="true" t="shared" si="59" ref="C131">F131*$F$7</f>
        <v>0</v>
      </c>
      <c r="D131" s="80"/>
      <c r="E131" s="42"/>
      <c r="F131" s="81">
        <f aca="true" t="shared" si="60" ref="F131">I131*$F$7</f>
        <v>0</v>
      </c>
      <c r="G131" s="80"/>
      <c r="H131" s="82"/>
      <c r="I131" s="79">
        <f t="shared" si="53"/>
        <v>0</v>
      </c>
      <c r="J131" s="80"/>
      <c r="K131" s="42"/>
      <c r="L131" s="81">
        <f t="shared" si="54"/>
        <v>0</v>
      </c>
      <c r="M131" s="80"/>
      <c r="N131" s="42"/>
      <c r="O131" s="183"/>
      <c r="P131" s="78"/>
      <c r="Q131" s="34"/>
      <c r="R131" s="183"/>
      <c r="S131" s="78"/>
      <c r="T131" s="33"/>
      <c r="U131" s="123"/>
      <c r="V131" s="123"/>
    </row>
    <row r="132" spans="1:22" s="90" customFormat="1" ht="15" customHeight="1">
      <c r="A132" s="73">
        <v>616900</v>
      </c>
      <c r="B132" s="54" t="s">
        <v>170</v>
      </c>
      <c r="C132" s="194">
        <f>_xlfn.IFERROR(F132/(F$12)*C$12*$F$7,0)</f>
        <v>0</v>
      </c>
      <c r="D132" s="195"/>
      <c r="E132" s="196"/>
      <c r="F132" s="197">
        <f>_xlfn.IFERROR(I132/(I$12)*F$12*$F$7,0)</f>
        <v>0</v>
      </c>
      <c r="G132" s="195"/>
      <c r="H132" s="198"/>
      <c r="I132" s="194">
        <f t="shared" si="53"/>
        <v>0</v>
      </c>
      <c r="J132" s="195"/>
      <c r="K132" s="196"/>
      <c r="L132" s="197">
        <f>O132*$L$7</f>
        <v>0</v>
      </c>
      <c r="M132" s="195"/>
      <c r="N132" s="196"/>
      <c r="O132" s="183"/>
      <c r="P132" s="78"/>
      <c r="Q132" s="34"/>
      <c r="R132" s="183"/>
      <c r="S132" s="78"/>
      <c r="T132" s="33"/>
      <c r="U132" s="123"/>
      <c r="V132" s="123"/>
    </row>
    <row r="133" spans="1:22" s="90" customFormat="1" ht="15" customHeight="1">
      <c r="A133" s="73">
        <v>618100</v>
      </c>
      <c r="B133" s="54" t="s">
        <v>171</v>
      </c>
      <c r="C133" s="79">
        <f>F133*$F$7</f>
        <v>0</v>
      </c>
      <c r="D133" s="80"/>
      <c r="E133" s="42"/>
      <c r="F133" s="81">
        <f>I133*$F$7</f>
        <v>0</v>
      </c>
      <c r="G133" s="80"/>
      <c r="H133" s="82"/>
      <c r="I133" s="79">
        <f t="shared" si="53"/>
        <v>0</v>
      </c>
      <c r="J133" s="80"/>
      <c r="K133" s="42"/>
      <c r="L133" s="81">
        <f t="shared" si="54"/>
        <v>0</v>
      </c>
      <c r="M133" s="80"/>
      <c r="N133" s="42"/>
      <c r="O133" s="183"/>
      <c r="P133" s="78"/>
      <c r="Q133" s="34"/>
      <c r="R133" s="183"/>
      <c r="S133" s="78"/>
      <c r="T133" s="33"/>
      <c r="U133" s="123"/>
      <c r="V133" s="123"/>
    </row>
    <row r="134" spans="1:22" s="90" customFormat="1" ht="15" customHeight="1">
      <c r="A134" s="73">
        <v>618500</v>
      </c>
      <c r="B134" s="54" t="s">
        <v>172</v>
      </c>
      <c r="C134" s="79">
        <f>F134*$F$7</f>
        <v>0</v>
      </c>
      <c r="D134" s="80"/>
      <c r="E134" s="42"/>
      <c r="F134" s="81">
        <f>I134*$F$7</f>
        <v>0</v>
      </c>
      <c r="G134" s="80"/>
      <c r="H134" s="82"/>
      <c r="I134" s="79">
        <f t="shared" si="53"/>
        <v>0</v>
      </c>
      <c r="J134" s="80"/>
      <c r="K134" s="42"/>
      <c r="L134" s="81">
        <f t="shared" si="54"/>
        <v>0</v>
      </c>
      <c r="M134" s="80"/>
      <c r="N134" s="42"/>
      <c r="O134" s="183"/>
      <c r="P134" s="78"/>
      <c r="Q134" s="34"/>
      <c r="R134" s="183"/>
      <c r="S134" s="78"/>
      <c r="T134" s="33"/>
      <c r="U134" s="123"/>
      <c r="V134" s="123"/>
    </row>
    <row r="135" spans="1:22" s="90" customFormat="1" ht="15" customHeight="1">
      <c r="A135" s="218" t="s">
        <v>238</v>
      </c>
      <c r="B135" s="219"/>
      <c r="C135" s="84">
        <f>SUM(C118:C134)</f>
        <v>0</v>
      </c>
      <c r="D135" s="25">
        <f>_xlfn.IFERROR(SUM((C135+C217)/C80),0)</f>
        <v>0</v>
      </c>
      <c r="E135" s="24" t="s">
        <v>73</v>
      </c>
      <c r="F135" s="86">
        <f>SUM(F118:F134)</f>
        <v>0</v>
      </c>
      <c r="G135" s="25">
        <f>_xlfn.IFERROR(SUM((F135+F217)/F80),0)</f>
        <v>0</v>
      </c>
      <c r="H135" s="24" t="s">
        <v>73</v>
      </c>
      <c r="I135" s="84">
        <f>SUM(I118:I134)</f>
        <v>0</v>
      </c>
      <c r="J135" s="25">
        <f>_xlfn.IFERROR(SUM((I135+I217)/I80),0)</f>
        <v>0</v>
      </c>
      <c r="K135" s="24" t="s">
        <v>73</v>
      </c>
      <c r="L135" s="86">
        <f>SUM(L118:L134)</f>
        <v>0</v>
      </c>
      <c r="M135" s="25">
        <f>_xlfn.IFERROR(SUM((L135+L217)/L80),0)</f>
        <v>0</v>
      </c>
      <c r="N135" s="24" t="s">
        <v>73</v>
      </c>
      <c r="O135" s="86">
        <f>SUM(O118:O134)</f>
        <v>0</v>
      </c>
      <c r="P135" s="25">
        <f>_xlfn.IFERROR(SUM((O135+O217)/O80),0)</f>
        <v>0</v>
      </c>
      <c r="Q135" s="24" t="s">
        <v>73</v>
      </c>
      <c r="R135" s="86">
        <f>SUM(R118:R134)</f>
        <v>0</v>
      </c>
      <c r="S135" s="25">
        <f>_xlfn.IFERROR(SUM((R135+R217)/R80),0)</f>
        <v>0</v>
      </c>
      <c r="T135" s="23" t="s">
        <v>73</v>
      </c>
      <c r="U135" s="123"/>
      <c r="V135" s="123"/>
    </row>
    <row r="136" spans="1:22" s="90" customFormat="1" ht="15" customHeight="1">
      <c r="A136" s="98"/>
      <c r="B136" s="181"/>
      <c r="C136" s="99"/>
      <c r="D136" s="97"/>
      <c r="E136" s="100"/>
      <c r="F136" s="101"/>
      <c r="G136" s="97"/>
      <c r="H136" s="102"/>
      <c r="I136" s="99"/>
      <c r="J136" s="97"/>
      <c r="K136" s="100"/>
      <c r="L136" s="101"/>
      <c r="M136" s="97"/>
      <c r="N136" s="100"/>
      <c r="O136" s="101"/>
      <c r="P136" s="97"/>
      <c r="Q136" s="100"/>
      <c r="R136" s="101"/>
      <c r="S136" s="97"/>
      <c r="T136" s="103"/>
      <c r="U136" s="123"/>
      <c r="V136" s="123"/>
    </row>
    <row r="137" spans="1:22" s="90" customFormat="1" ht="15" customHeight="1">
      <c r="A137" s="73">
        <v>621100</v>
      </c>
      <c r="B137" s="178" t="s">
        <v>173</v>
      </c>
      <c r="C137" s="79">
        <f aca="true" t="shared" si="61" ref="C137">F137*$F$7</f>
        <v>0</v>
      </c>
      <c r="D137" s="80"/>
      <c r="E137" s="42"/>
      <c r="F137" s="81">
        <f aca="true" t="shared" si="62" ref="F137">I137*$F$7</f>
        <v>0</v>
      </c>
      <c r="G137" s="80"/>
      <c r="H137" s="82"/>
      <c r="I137" s="79">
        <f aca="true" t="shared" si="63" ref="I137">L137*$F$7</f>
        <v>0</v>
      </c>
      <c r="J137" s="80"/>
      <c r="K137" s="42"/>
      <c r="L137" s="81">
        <f>O137*$F$7</f>
        <v>0</v>
      </c>
      <c r="M137" s="80"/>
      <c r="N137" s="42"/>
      <c r="O137" s="183"/>
      <c r="P137" s="97"/>
      <c r="Q137" s="100"/>
      <c r="R137" s="183"/>
      <c r="S137" s="97"/>
      <c r="T137" s="103"/>
      <c r="U137" s="123"/>
      <c r="V137" s="123"/>
    </row>
    <row r="138" spans="1:22" s="90" customFormat="1" ht="15" customHeight="1">
      <c r="A138" s="73">
        <v>621400</v>
      </c>
      <c r="B138" s="178" t="s">
        <v>174</v>
      </c>
      <c r="C138" s="79">
        <f aca="true" t="shared" si="64" ref="C138">F138*$F$7</f>
        <v>0</v>
      </c>
      <c r="D138" s="80"/>
      <c r="E138" s="42"/>
      <c r="F138" s="81">
        <f aca="true" t="shared" si="65" ref="F138">I138*$F$7</f>
        <v>0</v>
      </c>
      <c r="G138" s="80"/>
      <c r="H138" s="82"/>
      <c r="I138" s="79">
        <f aca="true" t="shared" si="66" ref="I138">L138*$F$7</f>
        <v>0</v>
      </c>
      <c r="J138" s="80"/>
      <c r="K138" s="42"/>
      <c r="L138" s="81">
        <f aca="true" t="shared" si="67" ref="L138">O138*$F$7</f>
        <v>0</v>
      </c>
      <c r="M138" s="80"/>
      <c r="N138" s="42"/>
      <c r="O138" s="183"/>
      <c r="P138" s="97"/>
      <c r="Q138" s="100"/>
      <c r="R138" s="183"/>
      <c r="S138" s="97"/>
      <c r="T138" s="103"/>
      <c r="U138" s="123"/>
      <c r="V138" s="123"/>
    </row>
    <row r="139" spans="1:22" s="90" customFormat="1" ht="15" customHeight="1">
      <c r="A139" s="73">
        <v>622610</v>
      </c>
      <c r="B139" s="178" t="s">
        <v>177</v>
      </c>
      <c r="C139" s="79">
        <f aca="true" t="shared" si="68" ref="C139:C157">F139*$F$7</f>
        <v>0</v>
      </c>
      <c r="D139" s="80"/>
      <c r="E139" s="42"/>
      <c r="F139" s="81">
        <f aca="true" t="shared" si="69" ref="F139:F157">I139*$F$7</f>
        <v>0</v>
      </c>
      <c r="G139" s="80"/>
      <c r="H139" s="82"/>
      <c r="I139" s="79">
        <f>L139*$F$7</f>
        <v>0</v>
      </c>
      <c r="J139" s="80"/>
      <c r="K139" s="42"/>
      <c r="L139" s="81">
        <f aca="true" t="shared" si="70" ref="L139:L146">O139*$F$7</f>
        <v>0</v>
      </c>
      <c r="M139" s="80"/>
      <c r="N139" s="42"/>
      <c r="O139" s="183"/>
      <c r="P139" s="97"/>
      <c r="Q139" s="100"/>
      <c r="R139" s="183"/>
      <c r="S139" s="97"/>
      <c r="T139" s="103"/>
      <c r="U139" s="123"/>
      <c r="V139" s="123"/>
    </row>
    <row r="140" spans="1:22" s="90" customFormat="1" ht="24.75" customHeight="1">
      <c r="A140" s="73">
        <v>622621</v>
      </c>
      <c r="B140" s="179" t="s">
        <v>176</v>
      </c>
      <c r="C140" s="79">
        <f aca="true" t="shared" si="71" ref="C140:C145">F140*$F$7</f>
        <v>0</v>
      </c>
      <c r="D140" s="80"/>
      <c r="E140" s="42"/>
      <c r="F140" s="81">
        <f aca="true" t="shared" si="72" ref="F140:F145">I140*$F$7</f>
        <v>0</v>
      </c>
      <c r="G140" s="80"/>
      <c r="H140" s="82"/>
      <c r="I140" s="79">
        <f aca="true" t="shared" si="73" ref="I140:I145">L140*$F$7</f>
        <v>0</v>
      </c>
      <c r="J140" s="80"/>
      <c r="K140" s="42"/>
      <c r="L140" s="81">
        <f aca="true" t="shared" si="74" ref="L140:L145">O140*$F$7</f>
        <v>0</v>
      </c>
      <c r="M140" s="80"/>
      <c r="N140" s="42"/>
      <c r="O140" s="183"/>
      <c r="P140" s="97"/>
      <c r="Q140" s="100"/>
      <c r="R140" s="183"/>
      <c r="S140" s="97"/>
      <c r="T140" s="103"/>
      <c r="U140" s="123"/>
      <c r="V140" s="123"/>
    </row>
    <row r="141" spans="1:22" s="90" customFormat="1" ht="11.25">
      <c r="A141" s="73">
        <v>622630</v>
      </c>
      <c r="B141" s="179" t="s">
        <v>178</v>
      </c>
      <c r="C141" s="79">
        <f t="shared" si="71"/>
        <v>0</v>
      </c>
      <c r="D141" s="80"/>
      <c r="E141" s="42"/>
      <c r="F141" s="81">
        <f t="shared" si="72"/>
        <v>0</v>
      </c>
      <c r="G141" s="80"/>
      <c r="H141" s="82"/>
      <c r="I141" s="79">
        <f t="shared" si="73"/>
        <v>0</v>
      </c>
      <c r="J141" s="80"/>
      <c r="K141" s="42"/>
      <c r="L141" s="81">
        <f t="shared" si="74"/>
        <v>0</v>
      </c>
      <c r="M141" s="80"/>
      <c r="N141" s="42"/>
      <c r="O141" s="183"/>
      <c r="P141" s="97"/>
      <c r="Q141" s="100"/>
      <c r="R141" s="183"/>
      <c r="S141" s="97"/>
      <c r="T141" s="103"/>
      <c r="U141" s="123"/>
      <c r="V141" s="123"/>
    </row>
    <row r="142" spans="1:22" s="90" customFormat="1" ht="15" customHeight="1">
      <c r="A142" s="73">
        <v>622680</v>
      </c>
      <c r="B142" s="178" t="s">
        <v>179</v>
      </c>
      <c r="C142" s="79">
        <f t="shared" si="71"/>
        <v>0</v>
      </c>
      <c r="D142" s="80"/>
      <c r="E142" s="42"/>
      <c r="F142" s="81">
        <f t="shared" si="72"/>
        <v>0</v>
      </c>
      <c r="G142" s="80"/>
      <c r="H142" s="82"/>
      <c r="I142" s="79">
        <f t="shared" si="73"/>
        <v>0</v>
      </c>
      <c r="J142" s="80"/>
      <c r="K142" s="42"/>
      <c r="L142" s="81">
        <f t="shared" si="74"/>
        <v>0</v>
      </c>
      <c r="M142" s="80"/>
      <c r="N142" s="42"/>
      <c r="O142" s="183"/>
      <c r="P142" s="97"/>
      <c r="Q142" s="100"/>
      <c r="R142" s="183"/>
      <c r="S142" s="97"/>
      <c r="T142" s="103"/>
      <c r="U142" s="123"/>
      <c r="V142" s="123"/>
    </row>
    <row r="143" spans="1:22" s="90" customFormat="1" ht="15" customHeight="1">
      <c r="A143" s="73">
        <v>622700</v>
      </c>
      <c r="B143" s="178" t="s">
        <v>180</v>
      </c>
      <c r="C143" s="79">
        <f t="shared" si="71"/>
        <v>0</v>
      </c>
      <c r="D143" s="80"/>
      <c r="E143" s="42"/>
      <c r="F143" s="81">
        <f t="shared" si="72"/>
        <v>0</v>
      </c>
      <c r="G143" s="80"/>
      <c r="H143" s="82"/>
      <c r="I143" s="79">
        <f t="shared" si="73"/>
        <v>0</v>
      </c>
      <c r="J143" s="80"/>
      <c r="K143" s="42"/>
      <c r="L143" s="81">
        <f t="shared" si="74"/>
        <v>0</v>
      </c>
      <c r="M143" s="80"/>
      <c r="N143" s="42"/>
      <c r="O143" s="183"/>
      <c r="P143" s="97"/>
      <c r="Q143" s="100"/>
      <c r="R143" s="183"/>
      <c r="S143" s="97"/>
      <c r="T143" s="103"/>
      <c r="U143" s="123"/>
      <c r="V143" s="123"/>
    </row>
    <row r="144" spans="1:22" s="90" customFormat="1" ht="15" customHeight="1">
      <c r="A144" s="73">
        <v>622800</v>
      </c>
      <c r="B144" s="178" t="s">
        <v>220</v>
      </c>
      <c r="C144" s="79">
        <f t="shared" si="71"/>
        <v>0</v>
      </c>
      <c r="D144" s="80"/>
      <c r="E144" s="42"/>
      <c r="F144" s="81">
        <f t="shared" si="72"/>
        <v>0</v>
      </c>
      <c r="G144" s="80"/>
      <c r="H144" s="82"/>
      <c r="I144" s="79">
        <f t="shared" si="73"/>
        <v>0</v>
      </c>
      <c r="J144" s="80"/>
      <c r="K144" s="42"/>
      <c r="L144" s="81">
        <f t="shared" si="74"/>
        <v>0</v>
      </c>
      <c r="M144" s="80"/>
      <c r="N144" s="42"/>
      <c r="O144" s="183"/>
      <c r="P144" s="97"/>
      <c r="Q144" s="100"/>
      <c r="R144" s="183"/>
      <c r="S144" s="97"/>
      <c r="T144" s="103"/>
      <c r="U144" s="123"/>
      <c r="V144" s="123"/>
    </row>
    <row r="145" spans="1:22" s="90" customFormat="1" ht="15" customHeight="1">
      <c r="A145" s="73">
        <v>623100</v>
      </c>
      <c r="B145" s="54" t="s">
        <v>181</v>
      </c>
      <c r="C145" s="79">
        <f t="shared" si="71"/>
        <v>0</v>
      </c>
      <c r="D145" s="80"/>
      <c r="E145" s="42"/>
      <c r="F145" s="81">
        <f t="shared" si="72"/>
        <v>0</v>
      </c>
      <c r="G145" s="80"/>
      <c r="H145" s="82"/>
      <c r="I145" s="79">
        <f t="shared" si="73"/>
        <v>0</v>
      </c>
      <c r="J145" s="80"/>
      <c r="K145" s="42"/>
      <c r="L145" s="81">
        <f t="shared" si="74"/>
        <v>0</v>
      </c>
      <c r="M145" s="80"/>
      <c r="N145" s="42"/>
      <c r="O145" s="183"/>
      <c r="P145" s="78"/>
      <c r="Q145" s="34"/>
      <c r="R145" s="183"/>
      <c r="S145" s="78"/>
      <c r="T145" s="33"/>
      <c r="U145" s="52"/>
      <c r="V145" s="123"/>
    </row>
    <row r="146" spans="1:22" s="90" customFormat="1" ht="15" customHeight="1">
      <c r="A146" s="73">
        <v>623700</v>
      </c>
      <c r="B146" s="54" t="s">
        <v>66</v>
      </c>
      <c r="C146" s="79">
        <f t="shared" si="68"/>
        <v>0</v>
      </c>
      <c r="D146" s="80"/>
      <c r="E146" s="42"/>
      <c r="F146" s="81">
        <f t="shared" si="69"/>
        <v>0</v>
      </c>
      <c r="G146" s="80"/>
      <c r="H146" s="82"/>
      <c r="I146" s="79">
        <f>L146*$F$7</f>
        <v>0</v>
      </c>
      <c r="J146" s="80"/>
      <c r="K146" s="42"/>
      <c r="L146" s="81">
        <f t="shared" si="70"/>
        <v>0</v>
      </c>
      <c r="M146" s="80"/>
      <c r="N146" s="42"/>
      <c r="O146" s="183"/>
      <c r="P146" s="78"/>
      <c r="Q146" s="34"/>
      <c r="R146" s="183"/>
      <c r="S146" s="78"/>
      <c r="T146" s="33"/>
      <c r="U146" s="52"/>
      <c r="V146" s="123"/>
    </row>
    <row r="147" spans="1:22" s="90" customFormat="1" ht="15" customHeight="1">
      <c r="A147" s="73">
        <v>623800</v>
      </c>
      <c r="B147" s="54" t="s">
        <v>182</v>
      </c>
      <c r="C147" s="79">
        <f t="shared" si="68"/>
        <v>0</v>
      </c>
      <c r="D147" s="80"/>
      <c r="E147" s="42"/>
      <c r="F147" s="81">
        <f t="shared" si="69"/>
        <v>0</v>
      </c>
      <c r="G147" s="80"/>
      <c r="H147" s="82"/>
      <c r="I147" s="79">
        <f>L147*$I$7</f>
        <v>0</v>
      </c>
      <c r="J147" s="80"/>
      <c r="K147" s="42"/>
      <c r="L147" s="81">
        <f>O147*$L$7</f>
        <v>0</v>
      </c>
      <c r="M147" s="80"/>
      <c r="N147" s="42"/>
      <c r="O147" s="183"/>
      <c r="P147" s="78"/>
      <c r="Q147" s="34"/>
      <c r="R147" s="183"/>
      <c r="S147" s="78"/>
      <c r="T147" s="33"/>
      <c r="U147" s="52"/>
      <c r="V147" s="123"/>
    </row>
    <row r="148" spans="1:22" s="90" customFormat="1" ht="15" customHeight="1">
      <c r="A148" s="73">
        <v>624800</v>
      </c>
      <c r="B148" s="54" t="s">
        <v>278</v>
      </c>
      <c r="C148" s="79">
        <f aca="true" t="shared" si="75" ref="C148">F148*$F$7</f>
        <v>0</v>
      </c>
      <c r="D148" s="80"/>
      <c r="E148" s="42"/>
      <c r="F148" s="81">
        <f>I148*$F$7</f>
        <v>0</v>
      </c>
      <c r="G148" s="80"/>
      <c r="H148" s="82"/>
      <c r="I148" s="79">
        <f aca="true" t="shared" si="76" ref="I148:I157">L148*$I$7</f>
        <v>0</v>
      </c>
      <c r="J148" s="80"/>
      <c r="K148" s="42"/>
      <c r="L148" s="81">
        <f aca="true" t="shared" si="77" ref="L148:L157">O148*$L$7</f>
        <v>0</v>
      </c>
      <c r="M148" s="80"/>
      <c r="N148" s="42"/>
      <c r="O148" s="183"/>
      <c r="P148" s="78"/>
      <c r="Q148" s="34"/>
      <c r="R148" s="183"/>
      <c r="S148" s="78"/>
      <c r="T148" s="33"/>
      <c r="U148" s="52"/>
      <c r="V148" s="123"/>
    </row>
    <row r="149" spans="1:22" ht="15" customHeight="1">
      <c r="A149" s="73">
        <v>625100</v>
      </c>
      <c r="B149" s="54" t="s">
        <v>64</v>
      </c>
      <c r="C149" s="79">
        <f t="shared" si="68"/>
        <v>0</v>
      </c>
      <c r="D149" s="80"/>
      <c r="E149" s="42"/>
      <c r="F149" s="81">
        <f t="shared" si="69"/>
        <v>0</v>
      </c>
      <c r="G149" s="80"/>
      <c r="H149" s="82"/>
      <c r="I149" s="79">
        <f t="shared" si="76"/>
        <v>0</v>
      </c>
      <c r="J149" s="80"/>
      <c r="K149" s="42"/>
      <c r="L149" s="81">
        <f t="shared" si="77"/>
        <v>0</v>
      </c>
      <c r="M149" s="80"/>
      <c r="N149" s="42"/>
      <c r="O149" s="183"/>
      <c r="P149" s="78"/>
      <c r="Q149" s="34"/>
      <c r="R149" s="183"/>
      <c r="S149" s="78"/>
      <c r="T149" s="33"/>
      <c r="U149" s="52"/>
      <c r="V149" s="52"/>
    </row>
    <row r="150" spans="1:22" ht="15" customHeight="1">
      <c r="A150" s="73">
        <v>625500</v>
      </c>
      <c r="B150" s="54" t="s">
        <v>183</v>
      </c>
      <c r="C150" s="79">
        <f aca="true" t="shared" si="78" ref="C150:C152">F150*$F$7</f>
        <v>0</v>
      </c>
      <c r="D150" s="80"/>
      <c r="E150" s="42"/>
      <c r="F150" s="81">
        <f aca="true" t="shared" si="79" ref="F150:F152">I150*$F$7</f>
        <v>0</v>
      </c>
      <c r="G150" s="80"/>
      <c r="H150" s="82"/>
      <c r="I150" s="79">
        <f t="shared" si="76"/>
        <v>0</v>
      </c>
      <c r="J150" s="80"/>
      <c r="K150" s="42"/>
      <c r="L150" s="81">
        <f t="shared" si="77"/>
        <v>0</v>
      </c>
      <c r="M150" s="80"/>
      <c r="N150" s="42"/>
      <c r="O150" s="183"/>
      <c r="P150" s="78"/>
      <c r="Q150" s="34"/>
      <c r="R150" s="183"/>
      <c r="S150" s="78"/>
      <c r="T150" s="33"/>
      <c r="U150" s="52"/>
      <c r="V150" s="52"/>
    </row>
    <row r="151" spans="1:22" ht="15" customHeight="1">
      <c r="A151" s="73">
        <v>625600</v>
      </c>
      <c r="B151" s="54" t="s">
        <v>184</v>
      </c>
      <c r="C151" s="79">
        <f t="shared" si="78"/>
        <v>0</v>
      </c>
      <c r="D151" s="80"/>
      <c r="E151" s="42"/>
      <c r="F151" s="81">
        <f t="shared" si="79"/>
        <v>0</v>
      </c>
      <c r="G151" s="80"/>
      <c r="H151" s="82"/>
      <c r="I151" s="79">
        <f t="shared" si="76"/>
        <v>0</v>
      </c>
      <c r="J151" s="80"/>
      <c r="K151" s="42"/>
      <c r="L151" s="81">
        <f t="shared" si="77"/>
        <v>0</v>
      </c>
      <c r="M151" s="80"/>
      <c r="N151" s="42"/>
      <c r="O151" s="183"/>
      <c r="P151" s="78"/>
      <c r="Q151" s="34"/>
      <c r="R151" s="183"/>
      <c r="S151" s="78"/>
      <c r="T151" s="33"/>
      <c r="U151" s="52"/>
      <c r="V151" s="52"/>
    </row>
    <row r="152" spans="1:22" ht="15" customHeight="1">
      <c r="A152" s="73">
        <v>625700</v>
      </c>
      <c r="B152" s="54" t="s">
        <v>185</v>
      </c>
      <c r="C152" s="79">
        <f t="shared" si="78"/>
        <v>0</v>
      </c>
      <c r="D152" s="80"/>
      <c r="E152" s="42"/>
      <c r="F152" s="81">
        <f t="shared" si="79"/>
        <v>0</v>
      </c>
      <c r="G152" s="80"/>
      <c r="H152" s="82"/>
      <c r="I152" s="79">
        <f t="shared" si="76"/>
        <v>0</v>
      </c>
      <c r="J152" s="80"/>
      <c r="K152" s="42"/>
      <c r="L152" s="81">
        <f t="shared" si="77"/>
        <v>0</v>
      </c>
      <c r="M152" s="80"/>
      <c r="N152" s="42"/>
      <c r="O152" s="183"/>
      <c r="P152" s="78"/>
      <c r="Q152" s="34"/>
      <c r="R152" s="183"/>
      <c r="S152" s="78"/>
      <c r="T152" s="33"/>
      <c r="U152" s="52"/>
      <c r="V152" s="52"/>
    </row>
    <row r="153" spans="1:22" ht="15" customHeight="1">
      <c r="A153" s="73">
        <v>625800</v>
      </c>
      <c r="B153" s="54" t="s">
        <v>186</v>
      </c>
      <c r="C153" s="79">
        <f t="shared" si="68"/>
        <v>0</v>
      </c>
      <c r="D153" s="80"/>
      <c r="E153" s="42"/>
      <c r="F153" s="81">
        <f t="shared" si="69"/>
        <v>0</v>
      </c>
      <c r="G153" s="80"/>
      <c r="H153" s="82"/>
      <c r="I153" s="79">
        <f t="shared" si="76"/>
        <v>0</v>
      </c>
      <c r="J153" s="80"/>
      <c r="K153" s="42"/>
      <c r="L153" s="81">
        <f t="shared" si="77"/>
        <v>0</v>
      </c>
      <c r="M153" s="80"/>
      <c r="N153" s="42"/>
      <c r="O153" s="183"/>
      <c r="P153" s="78"/>
      <c r="Q153" s="34"/>
      <c r="R153" s="183"/>
      <c r="S153" s="78"/>
      <c r="T153" s="33"/>
      <c r="U153" s="52"/>
      <c r="V153" s="52"/>
    </row>
    <row r="154" spans="1:22" ht="15" customHeight="1">
      <c r="A154" s="73">
        <v>626300</v>
      </c>
      <c r="B154" s="54" t="s">
        <v>21</v>
      </c>
      <c r="C154" s="79">
        <f t="shared" si="68"/>
        <v>0</v>
      </c>
      <c r="D154" s="80"/>
      <c r="E154" s="42"/>
      <c r="F154" s="81">
        <f t="shared" si="69"/>
        <v>0</v>
      </c>
      <c r="G154" s="80"/>
      <c r="H154" s="82"/>
      <c r="I154" s="79">
        <f t="shared" si="76"/>
        <v>0</v>
      </c>
      <c r="J154" s="80"/>
      <c r="K154" s="42"/>
      <c r="L154" s="81">
        <f t="shared" si="77"/>
        <v>0</v>
      </c>
      <c r="M154" s="80"/>
      <c r="N154" s="42"/>
      <c r="O154" s="183"/>
      <c r="P154" s="78"/>
      <c r="Q154" s="34"/>
      <c r="R154" s="183"/>
      <c r="S154" s="78"/>
      <c r="T154" s="33"/>
      <c r="U154" s="52"/>
      <c r="V154" s="52"/>
    </row>
    <row r="155" spans="1:22" ht="26.25" customHeight="1">
      <c r="A155" s="73">
        <v>626500</v>
      </c>
      <c r="B155" s="180" t="s">
        <v>260</v>
      </c>
      <c r="C155" s="79">
        <f t="shared" si="68"/>
        <v>0</v>
      </c>
      <c r="D155" s="80"/>
      <c r="E155" s="42"/>
      <c r="F155" s="81">
        <f t="shared" si="69"/>
        <v>0</v>
      </c>
      <c r="G155" s="80"/>
      <c r="H155" s="82"/>
      <c r="I155" s="79">
        <f t="shared" si="76"/>
        <v>0</v>
      </c>
      <c r="J155" s="80"/>
      <c r="K155" s="42"/>
      <c r="L155" s="81">
        <f t="shared" si="77"/>
        <v>0</v>
      </c>
      <c r="M155" s="80"/>
      <c r="N155" s="42"/>
      <c r="O155" s="183"/>
      <c r="P155" s="78"/>
      <c r="Q155" s="34"/>
      <c r="R155" s="183"/>
      <c r="S155" s="78"/>
      <c r="T155" s="33"/>
      <c r="U155" s="52"/>
      <c r="V155" s="52"/>
    </row>
    <row r="156" spans="1:22" ht="26.25" customHeight="1">
      <c r="A156" s="73">
        <v>627200</v>
      </c>
      <c r="B156" s="180" t="s">
        <v>261</v>
      </c>
      <c r="C156" s="79">
        <f aca="true" t="shared" si="80" ref="C156">F156*$F$7</f>
        <v>0</v>
      </c>
      <c r="D156" s="80"/>
      <c r="E156" s="42"/>
      <c r="F156" s="81">
        <f aca="true" t="shared" si="81" ref="F156">I156*$F$7</f>
        <v>0</v>
      </c>
      <c r="G156" s="80"/>
      <c r="H156" s="82"/>
      <c r="I156" s="79">
        <f t="shared" si="76"/>
        <v>0</v>
      </c>
      <c r="J156" s="80"/>
      <c r="K156" s="42"/>
      <c r="L156" s="81">
        <f t="shared" si="77"/>
        <v>0</v>
      </c>
      <c r="M156" s="80"/>
      <c r="N156" s="42"/>
      <c r="O156" s="183"/>
      <c r="P156" s="78"/>
      <c r="Q156" s="34"/>
      <c r="R156" s="183"/>
      <c r="S156" s="78"/>
      <c r="T156" s="33"/>
      <c r="U156" s="52"/>
      <c r="V156" s="52"/>
    </row>
    <row r="157" spans="1:22" ht="15" customHeight="1">
      <c r="A157" s="73">
        <v>627800</v>
      </c>
      <c r="B157" s="54" t="s">
        <v>187</v>
      </c>
      <c r="C157" s="79">
        <f t="shared" si="68"/>
        <v>0</v>
      </c>
      <c r="D157" s="80"/>
      <c r="E157" s="42"/>
      <c r="F157" s="81">
        <f t="shared" si="69"/>
        <v>0</v>
      </c>
      <c r="G157" s="80"/>
      <c r="H157" s="82"/>
      <c r="I157" s="79">
        <f t="shared" si="76"/>
        <v>0</v>
      </c>
      <c r="J157" s="80"/>
      <c r="K157" s="42"/>
      <c r="L157" s="81">
        <f t="shared" si="77"/>
        <v>0</v>
      </c>
      <c r="M157" s="80"/>
      <c r="N157" s="42"/>
      <c r="O157" s="183"/>
      <c r="P157" s="78"/>
      <c r="Q157" s="34"/>
      <c r="R157" s="183"/>
      <c r="S157" s="78"/>
      <c r="T157" s="33"/>
      <c r="U157" s="52"/>
      <c r="V157" s="52"/>
    </row>
    <row r="158" spans="1:22" ht="15" customHeight="1">
      <c r="A158" s="73">
        <v>628120</v>
      </c>
      <c r="B158" s="54" t="s">
        <v>188</v>
      </c>
      <c r="C158" s="74">
        <f>_xlfn.IFERROR(F158/(F$12)*C$12*$F$7,0)</f>
        <v>0</v>
      </c>
      <c r="D158" s="75"/>
      <c r="E158" s="35"/>
      <c r="F158" s="76">
        <f>_xlfn.IFERROR(I158/(I$12)*F$12*$F$7,0)</f>
        <v>0</v>
      </c>
      <c r="G158" s="75"/>
      <c r="H158" s="77"/>
      <c r="I158" s="74">
        <f>_xlfn.IFERROR(L158/(L$12)*I$12*$I$7,0)</f>
        <v>0</v>
      </c>
      <c r="J158" s="75"/>
      <c r="K158" s="35"/>
      <c r="L158" s="76">
        <f>_xlfn.IFERROR(O158/(O$12)*L$12*$L$7,0)</f>
        <v>0</v>
      </c>
      <c r="M158" s="75"/>
      <c r="N158" s="35"/>
      <c r="O158" s="183"/>
      <c r="P158" s="78"/>
      <c r="Q158" s="34"/>
      <c r="R158" s="183"/>
      <c r="S158" s="78"/>
      <c r="T158" s="33"/>
      <c r="U158" s="52"/>
      <c r="V158" s="52"/>
    </row>
    <row r="159" spans="1:22" ht="15" customHeight="1">
      <c r="A159" s="73">
        <v>628130</v>
      </c>
      <c r="B159" s="54" t="s">
        <v>189</v>
      </c>
      <c r="C159" s="74">
        <f aca="true" t="shared" si="82" ref="C159:C160">_xlfn.IFERROR(F159/(F$12)*C$12*$F$7,0)</f>
        <v>0</v>
      </c>
      <c r="D159" s="75"/>
      <c r="E159" s="35"/>
      <c r="F159" s="76">
        <f>_xlfn.IFERROR(I159/(I$12)*F$12*$F$7,0)</f>
        <v>0</v>
      </c>
      <c r="G159" s="75"/>
      <c r="H159" s="77"/>
      <c r="I159" s="74">
        <f aca="true" t="shared" si="83" ref="I159:I160">_xlfn.IFERROR(L159/(L$12)*I$12*$I$7,0)</f>
        <v>0</v>
      </c>
      <c r="J159" s="75"/>
      <c r="K159" s="35"/>
      <c r="L159" s="76">
        <f aca="true" t="shared" si="84" ref="L159:L160">_xlfn.IFERROR(O159/(O$12)*L$12*$L$7,0)</f>
        <v>0</v>
      </c>
      <c r="M159" s="75"/>
      <c r="N159" s="35"/>
      <c r="O159" s="183"/>
      <c r="P159" s="78"/>
      <c r="Q159" s="34"/>
      <c r="R159" s="183"/>
      <c r="S159" s="78"/>
      <c r="T159" s="33"/>
      <c r="U159" s="52"/>
      <c r="V159" s="52"/>
    </row>
    <row r="160" spans="1:22" ht="15" customHeight="1">
      <c r="A160" s="73">
        <v>628160</v>
      </c>
      <c r="B160" s="54" t="s">
        <v>190</v>
      </c>
      <c r="C160" s="74">
        <f t="shared" si="82"/>
        <v>0</v>
      </c>
      <c r="D160" s="75"/>
      <c r="E160" s="35"/>
      <c r="F160" s="76">
        <f>_xlfn.IFERROR(I160/(I$12)*F$12*$F$7,0)</f>
        <v>0</v>
      </c>
      <c r="G160" s="75"/>
      <c r="H160" s="77"/>
      <c r="I160" s="74">
        <f t="shared" si="83"/>
        <v>0</v>
      </c>
      <c r="J160" s="75"/>
      <c r="K160" s="35"/>
      <c r="L160" s="76">
        <f t="shared" si="84"/>
        <v>0</v>
      </c>
      <c r="M160" s="75"/>
      <c r="N160" s="35"/>
      <c r="O160" s="183"/>
      <c r="P160" s="78"/>
      <c r="Q160" s="34"/>
      <c r="R160" s="183"/>
      <c r="S160" s="78"/>
      <c r="T160" s="33"/>
      <c r="U160" s="52"/>
      <c r="V160" s="52"/>
    </row>
    <row r="161" spans="1:22" ht="15" customHeight="1">
      <c r="A161" s="73">
        <v>628170</v>
      </c>
      <c r="B161" s="54" t="s">
        <v>191</v>
      </c>
      <c r="C161" s="79">
        <f aca="true" t="shared" si="85" ref="C161">F161*$F$7</f>
        <v>0</v>
      </c>
      <c r="D161" s="80"/>
      <c r="E161" s="42"/>
      <c r="F161" s="81">
        <f>I161*$F$7</f>
        <v>0</v>
      </c>
      <c r="G161" s="80"/>
      <c r="H161" s="82"/>
      <c r="I161" s="79">
        <f>L161*$I$7</f>
        <v>0</v>
      </c>
      <c r="J161" s="80"/>
      <c r="K161" s="42"/>
      <c r="L161" s="81">
        <f>O161*$F$7</f>
        <v>0</v>
      </c>
      <c r="M161" s="80"/>
      <c r="N161" s="42"/>
      <c r="O161" s="183"/>
      <c r="P161" s="78"/>
      <c r="Q161" s="34"/>
      <c r="R161" s="183"/>
      <c r="S161" s="78"/>
      <c r="T161" s="33"/>
      <c r="U161" s="52"/>
      <c r="V161" s="52"/>
    </row>
    <row r="162" spans="1:22" ht="15" customHeight="1">
      <c r="A162" s="73">
        <v>628180</v>
      </c>
      <c r="B162" s="54" t="s">
        <v>192</v>
      </c>
      <c r="C162" s="79">
        <f aca="true" t="shared" si="86" ref="C162">F162*$F$7</f>
        <v>0</v>
      </c>
      <c r="D162" s="80"/>
      <c r="E162" s="42"/>
      <c r="F162" s="81">
        <f aca="true" t="shared" si="87" ref="F162">I162*$F$7</f>
        <v>0</v>
      </c>
      <c r="G162" s="80"/>
      <c r="H162" s="82"/>
      <c r="I162" s="79">
        <f>L162*$I$7</f>
        <v>0</v>
      </c>
      <c r="J162" s="80"/>
      <c r="K162" s="42"/>
      <c r="L162" s="81">
        <f>O162*$L$7</f>
        <v>0</v>
      </c>
      <c r="M162" s="80"/>
      <c r="N162" s="42"/>
      <c r="O162" s="183"/>
      <c r="P162" s="78"/>
      <c r="Q162" s="34"/>
      <c r="R162" s="183"/>
      <c r="S162" s="78"/>
      <c r="T162" s="33"/>
      <c r="U162" s="52"/>
      <c r="V162" s="52"/>
    </row>
    <row r="163" spans="1:22" s="90" customFormat="1" ht="15" customHeight="1">
      <c r="A163" s="73">
        <v>628181</v>
      </c>
      <c r="B163" s="178" t="s">
        <v>193</v>
      </c>
      <c r="C163" s="79">
        <f aca="true" t="shared" si="88" ref="C163">F163*$F$7</f>
        <v>0</v>
      </c>
      <c r="D163" s="80"/>
      <c r="E163" s="42"/>
      <c r="F163" s="81">
        <f aca="true" t="shared" si="89" ref="F163">I163*$F$7</f>
        <v>0</v>
      </c>
      <c r="G163" s="80"/>
      <c r="H163" s="82"/>
      <c r="I163" s="79">
        <f aca="true" t="shared" si="90" ref="I163:I165">L163*$I$7</f>
        <v>0</v>
      </c>
      <c r="J163" s="80"/>
      <c r="K163" s="42"/>
      <c r="L163" s="81">
        <f aca="true" t="shared" si="91" ref="L163:L165">O163*$L$7</f>
        <v>0</v>
      </c>
      <c r="M163" s="80"/>
      <c r="N163" s="42"/>
      <c r="O163" s="183"/>
      <c r="P163" s="78"/>
      <c r="Q163" s="34"/>
      <c r="R163" s="183"/>
      <c r="S163" s="78"/>
      <c r="T163" s="33"/>
      <c r="U163" s="52"/>
      <c r="V163" s="52"/>
    </row>
    <row r="164" spans="1:22" s="90" customFormat="1" ht="15" customHeight="1">
      <c r="A164" s="73">
        <v>628210</v>
      </c>
      <c r="B164" s="178" t="s">
        <v>39</v>
      </c>
      <c r="C164" s="79">
        <f>F164*$F$7</f>
        <v>0</v>
      </c>
      <c r="D164" s="80"/>
      <c r="E164" s="42"/>
      <c r="F164" s="81">
        <f>I164*$F$7</f>
        <v>0</v>
      </c>
      <c r="G164" s="80"/>
      <c r="H164" s="82"/>
      <c r="I164" s="79">
        <f t="shared" si="90"/>
        <v>0</v>
      </c>
      <c r="J164" s="80"/>
      <c r="K164" s="42"/>
      <c r="L164" s="81">
        <f t="shared" si="91"/>
        <v>0</v>
      </c>
      <c r="M164" s="80"/>
      <c r="N164" s="42"/>
      <c r="O164" s="183"/>
      <c r="P164" s="78"/>
      <c r="Q164" s="34"/>
      <c r="R164" s="183"/>
      <c r="S164" s="78"/>
      <c r="T164" s="33"/>
      <c r="U164" s="52"/>
      <c r="V164" s="52"/>
    </row>
    <row r="165" spans="1:22" ht="15" customHeight="1">
      <c r="A165" s="73">
        <v>628230</v>
      </c>
      <c r="B165" s="54" t="s">
        <v>194</v>
      </c>
      <c r="C165" s="79">
        <f>F165*$F$7</f>
        <v>0</v>
      </c>
      <c r="D165" s="80"/>
      <c r="E165" s="42"/>
      <c r="F165" s="81">
        <f>I165*$F$7</f>
        <v>0</v>
      </c>
      <c r="G165" s="80"/>
      <c r="H165" s="82"/>
      <c r="I165" s="79">
        <f t="shared" si="90"/>
        <v>0</v>
      </c>
      <c r="J165" s="80"/>
      <c r="K165" s="42"/>
      <c r="L165" s="81">
        <f t="shared" si="91"/>
        <v>0</v>
      </c>
      <c r="M165" s="80"/>
      <c r="N165" s="42"/>
      <c r="O165" s="83"/>
      <c r="P165" s="78"/>
      <c r="Q165" s="34"/>
      <c r="R165" s="83"/>
      <c r="S165" s="78"/>
      <c r="T165" s="33"/>
      <c r="U165" s="52"/>
      <c r="V165" s="52"/>
    </row>
    <row r="166" spans="1:22" s="90" customFormat="1" ht="15" customHeight="1">
      <c r="A166" s="218" t="s">
        <v>237</v>
      </c>
      <c r="B166" s="219"/>
      <c r="C166" s="84">
        <f>SUM(C136:C165)</f>
        <v>0</v>
      </c>
      <c r="D166" s="25">
        <f>_xlfn.IFERROR(SUM(C166/C80),0)</f>
        <v>0</v>
      </c>
      <c r="E166" s="24" t="s">
        <v>57</v>
      </c>
      <c r="F166" s="86">
        <f>SUM(F136:F165)</f>
        <v>0</v>
      </c>
      <c r="G166" s="25">
        <f>_xlfn.IFERROR(SUM(F166/F80),0)</f>
        <v>0</v>
      </c>
      <c r="H166" s="26" t="s">
        <v>57</v>
      </c>
      <c r="I166" s="84">
        <f>SUM(I136:I165)</f>
        <v>0</v>
      </c>
      <c r="J166" s="25">
        <f>_xlfn.IFERROR(SUM(I166/I80),0)</f>
        <v>0</v>
      </c>
      <c r="K166" s="24" t="s">
        <v>57</v>
      </c>
      <c r="L166" s="86">
        <f>SUM(L136:L165)</f>
        <v>0</v>
      </c>
      <c r="M166" s="25">
        <f>_xlfn.IFERROR(SUM(L166/L80),0)</f>
        <v>0</v>
      </c>
      <c r="N166" s="24" t="s">
        <v>57</v>
      </c>
      <c r="O166" s="86">
        <f>SUM(O136:O165)</f>
        <v>0</v>
      </c>
      <c r="P166" s="25">
        <f>_xlfn.IFERROR(SUM(O166/O80),0)</f>
        <v>0</v>
      </c>
      <c r="Q166" s="24" t="s">
        <v>57</v>
      </c>
      <c r="R166" s="86">
        <f>SUM(R136:R165)</f>
        <v>0</v>
      </c>
      <c r="S166" s="25">
        <f>_xlfn.IFERROR(SUM(R166/R80),0)</f>
        <v>0</v>
      </c>
      <c r="T166" s="23" t="s">
        <v>57</v>
      </c>
      <c r="U166" s="123"/>
      <c r="V166" s="123"/>
    </row>
    <row r="167" spans="1:22" s="90" customFormat="1" ht="15" customHeight="1">
      <c r="A167" s="98"/>
      <c r="B167" s="181"/>
      <c r="C167" s="99"/>
      <c r="D167" s="97"/>
      <c r="E167" s="100"/>
      <c r="F167" s="101"/>
      <c r="G167" s="97"/>
      <c r="H167" s="102"/>
      <c r="I167" s="99"/>
      <c r="J167" s="97"/>
      <c r="K167" s="100"/>
      <c r="L167" s="101"/>
      <c r="M167" s="97"/>
      <c r="N167" s="100"/>
      <c r="O167" s="101"/>
      <c r="P167" s="97"/>
      <c r="Q167" s="100"/>
      <c r="R167" s="101"/>
      <c r="S167" s="97"/>
      <c r="T167" s="103"/>
      <c r="U167" s="123"/>
      <c r="V167" s="123"/>
    </row>
    <row r="168" spans="1:22" s="90" customFormat="1" ht="15" customHeight="1">
      <c r="A168" s="73">
        <v>631100</v>
      </c>
      <c r="B168" s="178" t="s">
        <v>195</v>
      </c>
      <c r="C168" s="79">
        <f aca="true" t="shared" si="92" ref="C168:C170">F168*$I$7</f>
        <v>0</v>
      </c>
      <c r="D168" s="80"/>
      <c r="E168" s="42"/>
      <c r="F168" s="81">
        <f aca="true" t="shared" si="93" ref="F168:F170">I168*$I$7</f>
        <v>0</v>
      </c>
      <c r="G168" s="80"/>
      <c r="H168" s="82"/>
      <c r="I168" s="79">
        <f aca="true" t="shared" si="94" ref="I168:I173">L168*$I$7</f>
        <v>0</v>
      </c>
      <c r="J168" s="80"/>
      <c r="K168" s="42"/>
      <c r="L168" s="81">
        <f aca="true" t="shared" si="95" ref="L168:L170">O168*$I$7</f>
        <v>0</v>
      </c>
      <c r="M168" s="80"/>
      <c r="N168" s="42"/>
      <c r="O168" s="83"/>
      <c r="P168" s="97"/>
      <c r="Q168" s="100"/>
      <c r="R168" s="83"/>
      <c r="S168" s="97"/>
      <c r="T168" s="103"/>
      <c r="U168" s="123"/>
      <c r="V168" s="123"/>
    </row>
    <row r="169" spans="1:22" s="54" customFormat="1" ht="15" customHeight="1">
      <c r="A169" s="73">
        <v>633300</v>
      </c>
      <c r="B169" s="178" t="s">
        <v>196</v>
      </c>
      <c r="C169" s="79">
        <f>F169*$C$5</f>
        <v>0</v>
      </c>
      <c r="D169" s="80"/>
      <c r="E169" s="42"/>
      <c r="F169" s="81">
        <f>I169*$F$5</f>
        <v>0</v>
      </c>
      <c r="G169" s="80"/>
      <c r="H169" s="82"/>
      <c r="I169" s="79">
        <f t="shared" si="94"/>
        <v>0</v>
      </c>
      <c r="J169" s="80"/>
      <c r="K169" s="42"/>
      <c r="L169" s="81">
        <f t="shared" si="95"/>
        <v>0</v>
      </c>
      <c r="M169" s="80"/>
      <c r="N169" s="42"/>
      <c r="O169" s="83"/>
      <c r="P169" s="78"/>
      <c r="Q169" s="34"/>
      <c r="R169" s="83"/>
      <c r="S169" s="78"/>
      <c r="T169" s="33"/>
      <c r="U169" s="124"/>
      <c r="V169" s="124"/>
    </row>
    <row r="170" spans="1:22" s="54" customFormat="1" ht="15" customHeight="1">
      <c r="A170" s="73">
        <v>633400</v>
      </c>
      <c r="B170" s="178" t="s">
        <v>197</v>
      </c>
      <c r="C170" s="79">
        <f t="shared" si="92"/>
        <v>0</v>
      </c>
      <c r="D170" s="80"/>
      <c r="E170" s="42"/>
      <c r="F170" s="81">
        <f t="shared" si="93"/>
        <v>0</v>
      </c>
      <c r="G170" s="80"/>
      <c r="H170" s="82"/>
      <c r="I170" s="79">
        <f t="shared" si="94"/>
        <v>0</v>
      </c>
      <c r="J170" s="80"/>
      <c r="K170" s="42"/>
      <c r="L170" s="81">
        <f t="shared" si="95"/>
        <v>0</v>
      </c>
      <c r="M170" s="80"/>
      <c r="N170" s="42"/>
      <c r="O170" s="83"/>
      <c r="P170" s="78"/>
      <c r="Q170" s="34"/>
      <c r="R170" s="83"/>
      <c r="S170" s="78"/>
      <c r="T170" s="33"/>
      <c r="U170" s="124"/>
      <c r="V170" s="124"/>
    </row>
    <row r="171" spans="1:22" s="54" customFormat="1" ht="15" customHeight="1">
      <c r="A171" s="73">
        <v>635120</v>
      </c>
      <c r="B171" s="54" t="s">
        <v>198</v>
      </c>
      <c r="C171" s="79">
        <f>F171*$F$7</f>
        <v>0</v>
      </c>
      <c r="D171" s="80"/>
      <c r="E171" s="42"/>
      <c r="F171" s="81">
        <f>I171*$F$7</f>
        <v>0</v>
      </c>
      <c r="G171" s="80"/>
      <c r="H171" s="82"/>
      <c r="I171" s="79">
        <f t="shared" si="94"/>
        <v>0</v>
      </c>
      <c r="J171" s="80"/>
      <c r="K171" s="42"/>
      <c r="L171" s="81">
        <f>O171*$L$7</f>
        <v>0</v>
      </c>
      <c r="M171" s="80"/>
      <c r="N171" s="42"/>
      <c r="O171" s="83"/>
      <c r="P171" s="78"/>
      <c r="Q171" s="34"/>
      <c r="R171" s="83"/>
      <c r="S171" s="78"/>
      <c r="T171" s="33"/>
      <c r="U171" s="124"/>
      <c r="V171" s="124"/>
    </row>
    <row r="172" spans="1:22" s="54" customFormat="1" ht="31.5" customHeight="1">
      <c r="A172" s="73">
        <v>635800</v>
      </c>
      <c r="B172" s="180" t="s">
        <v>199</v>
      </c>
      <c r="C172" s="79">
        <f aca="true" t="shared" si="96" ref="C172:C173">F172*$F$7</f>
        <v>0</v>
      </c>
      <c r="D172" s="80"/>
      <c r="E172" s="42"/>
      <c r="F172" s="81">
        <f aca="true" t="shared" si="97" ref="F172:F173">I172*$F$7</f>
        <v>0</v>
      </c>
      <c r="G172" s="80"/>
      <c r="H172" s="82"/>
      <c r="I172" s="79">
        <f t="shared" si="94"/>
        <v>0</v>
      </c>
      <c r="J172" s="80"/>
      <c r="K172" s="42"/>
      <c r="L172" s="81">
        <f aca="true" t="shared" si="98" ref="L172">O172*$L$7</f>
        <v>0</v>
      </c>
      <c r="M172" s="80"/>
      <c r="N172" s="42"/>
      <c r="O172" s="83"/>
      <c r="P172" s="78"/>
      <c r="Q172" s="34"/>
      <c r="R172" s="83"/>
      <c r="S172" s="78"/>
      <c r="T172" s="33"/>
      <c r="U172" s="124"/>
      <c r="V172" s="124"/>
    </row>
    <row r="173" spans="1:22" s="54" customFormat="1" ht="15" customHeight="1">
      <c r="A173" s="73">
        <v>637800</v>
      </c>
      <c r="B173" s="54" t="s">
        <v>200</v>
      </c>
      <c r="C173" s="79">
        <f t="shared" si="96"/>
        <v>0</v>
      </c>
      <c r="D173" s="80"/>
      <c r="E173" s="42"/>
      <c r="F173" s="81">
        <f t="shared" si="97"/>
        <v>0</v>
      </c>
      <c r="G173" s="80"/>
      <c r="H173" s="82"/>
      <c r="I173" s="79">
        <f t="shared" si="94"/>
        <v>0</v>
      </c>
      <c r="J173" s="80"/>
      <c r="K173" s="42"/>
      <c r="L173" s="81">
        <f>O173*$L$7</f>
        <v>0</v>
      </c>
      <c r="M173" s="80"/>
      <c r="N173" s="42"/>
      <c r="O173" s="83"/>
      <c r="P173" s="78"/>
      <c r="Q173" s="34"/>
      <c r="R173" s="83"/>
      <c r="S173" s="78"/>
      <c r="T173" s="33"/>
      <c r="U173" s="124"/>
      <c r="V173" s="124"/>
    </row>
    <row r="174" spans="1:22" s="90" customFormat="1" ht="15" customHeight="1">
      <c r="A174" s="218" t="s">
        <v>236</v>
      </c>
      <c r="B174" s="219"/>
      <c r="C174" s="84">
        <f>SUM(C167:C173)</f>
        <v>0</v>
      </c>
      <c r="D174" s="25">
        <f>_xlfn.IFERROR(SUM(C174/C80),0)</f>
        <v>0</v>
      </c>
      <c r="E174" s="24" t="s">
        <v>58</v>
      </c>
      <c r="F174" s="86">
        <f>SUM(F167:F173)</f>
        <v>0</v>
      </c>
      <c r="G174" s="25">
        <f>_xlfn.IFERROR(SUM(F174/F80),0)</f>
        <v>0</v>
      </c>
      <c r="H174" s="26" t="s">
        <v>58</v>
      </c>
      <c r="I174" s="84">
        <f>SUM(I167:I173)</f>
        <v>0</v>
      </c>
      <c r="J174" s="25">
        <f>_xlfn.IFERROR(SUM(I174/I80),0)</f>
        <v>0</v>
      </c>
      <c r="K174" s="24" t="s">
        <v>58</v>
      </c>
      <c r="L174" s="86">
        <f>SUM(L167:L173)</f>
        <v>0</v>
      </c>
      <c r="M174" s="25">
        <f>_xlfn.IFERROR(SUM(L174/L80),0)</f>
        <v>0</v>
      </c>
      <c r="N174" s="24" t="s">
        <v>58</v>
      </c>
      <c r="O174" s="86">
        <f>SUM(O167:O173)</f>
        <v>0</v>
      </c>
      <c r="P174" s="25">
        <f>_xlfn.IFERROR(SUM(O174/O80),0)</f>
        <v>0</v>
      </c>
      <c r="Q174" s="24" t="s">
        <v>58</v>
      </c>
      <c r="R174" s="86">
        <f>SUM(R167:R173)</f>
        <v>0</v>
      </c>
      <c r="S174" s="25">
        <f>_xlfn.IFERROR(SUM(R174/R80),0)</f>
        <v>0</v>
      </c>
      <c r="T174" s="23" t="s">
        <v>58</v>
      </c>
      <c r="U174" s="123"/>
      <c r="V174" s="123"/>
    </row>
    <row r="175" spans="1:22" s="90" customFormat="1" ht="15" customHeight="1">
      <c r="A175" s="98"/>
      <c r="B175" s="181"/>
      <c r="C175" s="99"/>
      <c r="D175" s="97"/>
      <c r="E175" s="100"/>
      <c r="F175" s="101"/>
      <c r="G175" s="97"/>
      <c r="H175" s="102"/>
      <c r="I175" s="99"/>
      <c r="J175" s="97"/>
      <c r="K175" s="100"/>
      <c r="L175" s="101"/>
      <c r="M175" s="97"/>
      <c r="N175" s="100"/>
      <c r="O175" s="101"/>
      <c r="P175" s="97"/>
      <c r="Q175" s="100"/>
      <c r="R175" s="101"/>
      <c r="S175" s="97"/>
      <c r="T175" s="103"/>
      <c r="U175" s="123"/>
      <c r="V175" s="123"/>
    </row>
    <row r="176" spans="1:22" ht="15" customHeight="1">
      <c r="A176" s="73">
        <v>641110</v>
      </c>
      <c r="B176" s="54" t="s">
        <v>201</v>
      </c>
      <c r="C176" s="79">
        <f>F176*$C$5</f>
        <v>0</v>
      </c>
      <c r="D176" s="80"/>
      <c r="E176" s="42"/>
      <c r="F176" s="81">
        <f>I176*$F$5</f>
        <v>0</v>
      </c>
      <c r="G176" s="80"/>
      <c r="H176" s="82"/>
      <c r="I176" s="79">
        <f>L176*$I$5</f>
        <v>0</v>
      </c>
      <c r="J176" s="80"/>
      <c r="K176" s="42"/>
      <c r="L176" s="79">
        <f>O176*$L$5</f>
        <v>0</v>
      </c>
      <c r="M176" s="80"/>
      <c r="N176" s="42"/>
      <c r="O176" s="83"/>
      <c r="P176" s="78"/>
      <c r="Q176" s="34"/>
      <c r="R176" s="83"/>
      <c r="S176" s="78"/>
      <c r="T176" s="33"/>
      <c r="U176" s="52"/>
      <c r="V176" s="52"/>
    </row>
    <row r="177" spans="1:22" ht="15" customHeight="1">
      <c r="A177" s="73">
        <v>641120</v>
      </c>
      <c r="B177" s="54" t="s">
        <v>202</v>
      </c>
      <c r="C177" s="79">
        <f aca="true" t="shared" si="99" ref="C177:C192">F177*$C$5</f>
        <v>0</v>
      </c>
      <c r="D177" s="80"/>
      <c r="E177" s="42"/>
      <c r="F177" s="81">
        <f aca="true" t="shared" si="100" ref="F177:F192">I177*$F$5</f>
        <v>0</v>
      </c>
      <c r="G177" s="80"/>
      <c r="H177" s="82"/>
      <c r="I177" s="79">
        <f>L177*$I$5</f>
        <v>0</v>
      </c>
      <c r="J177" s="80"/>
      <c r="K177" s="42"/>
      <c r="L177" s="79">
        <f>O177*$L$5</f>
        <v>0</v>
      </c>
      <c r="M177" s="80"/>
      <c r="N177" s="42"/>
      <c r="O177" s="83"/>
      <c r="P177" s="78"/>
      <c r="Q177" s="34"/>
      <c r="R177" s="83"/>
      <c r="S177" s="78"/>
      <c r="T177" s="33"/>
      <c r="U177" s="52"/>
      <c r="V177" s="52"/>
    </row>
    <row r="178" spans="1:22" ht="15" customHeight="1">
      <c r="A178" s="73">
        <v>641130</v>
      </c>
      <c r="B178" s="54" t="s">
        <v>203</v>
      </c>
      <c r="C178" s="79" t="e">
        <f>F178/F12*C12</f>
        <v>#DIV/0!</v>
      </c>
      <c r="D178" s="80"/>
      <c r="E178" s="42"/>
      <c r="F178" s="81" t="e">
        <f>I178/I12*F12</f>
        <v>#DIV/0!</v>
      </c>
      <c r="G178" s="80"/>
      <c r="H178" s="82"/>
      <c r="I178" s="79" t="e">
        <f>L178/L12*I12</f>
        <v>#DIV/0!</v>
      </c>
      <c r="J178" s="80"/>
      <c r="K178" s="82"/>
      <c r="L178" s="79">
        <f>IF(O178="",0,O178/O12*L12)</f>
        <v>0</v>
      </c>
      <c r="M178" s="80"/>
      <c r="N178" s="42"/>
      <c r="O178" s="83"/>
      <c r="P178" s="78"/>
      <c r="Q178" s="34"/>
      <c r="R178" s="83"/>
      <c r="S178" s="78"/>
      <c r="T178" s="33"/>
      <c r="U178" s="52"/>
      <c r="V178" s="52"/>
    </row>
    <row r="179" spans="1:22" ht="15" customHeight="1">
      <c r="A179" s="73">
        <v>641200</v>
      </c>
      <c r="B179" s="54" t="s">
        <v>72</v>
      </c>
      <c r="C179" s="79">
        <f t="shared" si="99"/>
        <v>0</v>
      </c>
      <c r="D179" s="80"/>
      <c r="E179" s="42"/>
      <c r="F179" s="81">
        <f t="shared" si="100"/>
        <v>0</v>
      </c>
      <c r="G179" s="80"/>
      <c r="H179" s="82"/>
      <c r="I179" s="79">
        <f aca="true" t="shared" si="101" ref="I179:I192">L179*$I$5</f>
        <v>0</v>
      </c>
      <c r="J179" s="80"/>
      <c r="K179" s="42"/>
      <c r="L179" s="79">
        <f aca="true" t="shared" si="102" ref="L179:L192">O179*$L$5</f>
        <v>0</v>
      </c>
      <c r="M179" s="80"/>
      <c r="N179" s="42"/>
      <c r="O179" s="83"/>
      <c r="P179" s="78"/>
      <c r="Q179" s="34"/>
      <c r="R179" s="83"/>
      <c r="S179" s="78"/>
      <c r="T179" s="33"/>
      <c r="U179" s="52"/>
      <c r="V179" s="52"/>
    </row>
    <row r="180" spans="1:22" ht="15" customHeight="1">
      <c r="A180" s="73">
        <v>641300</v>
      </c>
      <c r="B180" s="54" t="s">
        <v>204</v>
      </c>
      <c r="C180" s="79">
        <f t="shared" si="99"/>
        <v>0</v>
      </c>
      <c r="D180" s="80"/>
      <c r="E180" s="42"/>
      <c r="F180" s="81">
        <f t="shared" si="100"/>
        <v>0</v>
      </c>
      <c r="G180" s="80"/>
      <c r="H180" s="82"/>
      <c r="I180" s="79">
        <f t="shared" si="101"/>
        <v>0</v>
      </c>
      <c r="J180" s="80"/>
      <c r="K180" s="42"/>
      <c r="L180" s="79">
        <f t="shared" si="102"/>
        <v>0</v>
      </c>
      <c r="M180" s="80"/>
      <c r="N180" s="42"/>
      <c r="O180" s="83"/>
      <c r="P180" s="78"/>
      <c r="Q180" s="34"/>
      <c r="R180" s="83"/>
      <c r="S180" s="78"/>
      <c r="T180" s="33"/>
      <c r="U180" s="52"/>
      <c r="V180" s="52"/>
    </row>
    <row r="181" spans="1:22" ht="15" customHeight="1">
      <c r="A181" s="73">
        <v>641410</v>
      </c>
      <c r="B181" s="54" t="s">
        <v>205</v>
      </c>
      <c r="C181" s="79">
        <f t="shared" si="99"/>
        <v>0</v>
      </c>
      <c r="D181" s="80"/>
      <c r="E181" s="42"/>
      <c r="F181" s="81">
        <f t="shared" si="100"/>
        <v>0</v>
      </c>
      <c r="G181" s="80"/>
      <c r="H181" s="82"/>
      <c r="I181" s="79">
        <f t="shared" si="101"/>
        <v>0</v>
      </c>
      <c r="J181" s="80"/>
      <c r="K181" s="42"/>
      <c r="L181" s="79">
        <f t="shared" si="102"/>
        <v>0</v>
      </c>
      <c r="M181" s="80"/>
      <c r="N181" s="42"/>
      <c r="O181" s="83"/>
      <c r="P181" s="78"/>
      <c r="Q181" s="34"/>
      <c r="R181" s="83"/>
      <c r="S181" s="78"/>
      <c r="T181" s="33"/>
      <c r="U181" s="52"/>
      <c r="V181" s="52"/>
    </row>
    <row r="182" spans="1:22" ht="15" customHeight="1">
      <c r="A182" s="73">
        <v>641430</v>
      </c>
      <c r="B182" s="54" t="s">
        <v>206</v>
      </c>
      <c r="C182" s="79">
        <f t="shared" si="99"/>
        <v>0</v>
      </c>
      <c r="D182" s="80"/>
      <c r="E182" s="42"/>
      <c r="F182" s="81">
        <f t="shared" si="100"/>
        <v>0</v>
      </c>
      <c r="G182" s="80"/>
      <c r="H182" s="82"/>
      <c r="I182" s="79">
        <f t="shared" si="101"/>
        <v>0</v>
      </c>
      <c r="J182" s="80"/>
      <c r="K182" s="42"/>
      <c r="L182" s="79">
        <f>O182*$L$5</f>
        <v>0</v>
      </c>
      <c r="M182" s="80"/>
      <c r="N182" s="42"/>
      <c r="O182" s="83"/>
      <c r="P182" s="78"/>
      <c r="Q182" s="34"/>
      <c r="R182" s="83"/>
      <c r="S182" s="78"/>
      <c r="T182" s="33"/>
      <c r="U182" s="52"/>
      <c r="V182" s="52"/>
    </row>
    <row r="183" spans="1:22" ht="15" customHeight="1">
      <c r="A183" s="73">
        <v>645100</v>
      </c>
      <c r="B183" s="54" t="s">
        <v>207</v>
      </c>
      <c r="C183" s="79">
        <f t="shared" si="99"/>
        <v>0</v>
      </c>
      <c r="D183" s="80"/>
      <c r="E183" s="42"/>
      <c r="F183" s="81">
        <f t="shared" si="100"/>
        <v>0</v>
      </c>
      <c r="G183" s="80"/>
      <c r="H183" s="82"/>
      <c r="I183" s="79">
        <f t="shared" si="101"/>
        <v>0</v>
      </c>
      <c r="J183" s="80"/>
      <c r="K183" s="42"/>
      <c r="L183" s="79">
        <f t="shared" si="102"/>
        <v>0</v>
      </c>
      <c r="M183" s="80"/>
      <c r="N183" s="42"/>
      <c r="O183" s="83"/>
      <c r="P183" s="78"/>
      <c r="Q183" s="34"/>
      <c r="R183" s="83"/>
      <c r="S183" s="78"/>
      <c r="T183" s="33"/>
      <c r="U183" s="52"/>
      <c r="V183" s="52"/>
    </row>
    <row r="184" spans="1:22" ht="15" customHeight="1">
      <c r="A184" s="73">
        <v>645210</v>
      </c>
      <c r="B184" s="54" t="s">
        <v>208</v>
      </c>
      <c r="C184" s="79">
        <f t="shared" si="99"/>
        <v>0</v>
      </c>
      <c r="D184" s="80"/>
      <c r="E184" s="42"/>
      <c r="F184" s="81">
        <f t="shared" si="100"/>
        <v>0</v>
      </c>
      <c r="G184" s="80"/>
      <c r="H184" s="82"/>
      <c r="I184" s="79">
        <f t="shared" si="101"/>
        <v>0</v>
      </c>
      <c r="J184" s="80"/>
      <c r="K184" s="42"/>
      <c r="L184" s="79">
        <f t="shared" si="102"/>
        <v>0</v>
      </c>
      <c r="M184" s="80"/>
      <c r="N184" s="42"/>
      <c r="O184" s="83"/>
      <c r="P184" s="78"/>
      <c r="Q184" s="34"/>
      <c r="R184" s="83"/>
      <c r="S184" s="78"/>
      <c r="T184" s="33"/>
      <c r="U184" s="52"/>
      <c r="V184" s="52"/>
    </row>
    <row r="185" spans="1:22" ht="15" customHeight="1">
      <c r="A185" s="73">
        <v>645220</v>
      </c>
      <c r="B185" s="54" t="s">
        <v>209</v>
      </c>
      <c r="C185" s="79">
        <f t="shared" si="99"/>
        <v>0</v>
      </c>
      <c r="D185" s="80"/>
      <c r="E185" s="42"/>
      <c r="F185" s="81">
        <f t="shared" si="100"/>
        <v>0</v>
      </c>
      <c r="G185" s="80"/>
      <c r="H185" s="82"/>
      <c r="I185" s="79">
        <f t="shared" si="101"/>
        <v>0</v>
      </c>
      <c r="J185" s="80"/>
      <c r="K185" s="42"/>
      <c r="L185" s="79">
        <f t="shared" si="102"/>
        <v>0</v>
      </c>
      <c r="M185" s="80"/>
      <c r="N185" s="42"/>
      <c r="O185" s="83"/>
      <c r="P185" s="78"/>
      <c r="Q185" s="34"/>
      <c r="R185" s="83"/>
      <c r="S185" s="78"/>
      <c r="T185" s="33"/>
      <c r="U185" s="52"/>
      <c r="V185" s="52"/>
    </row>
    <row r="186" spans="1:22" ht="15" customHeight="1">
      <c r="A186" s="73">
        <v>645300</v>
      </c>
      <c r="B186" s="54" t="s">
        <v>210</v>
      </c>
      <c r="C186" s="79">
        <f t="shared" si="99"/>
        <v>0</v>
      </c>
      <c r="D186" s="80"/>
      <c r="E186" s="42"/>
      <c r="F186" s="81">
        <f t="shared" si="100"/>
        <v>0</v>
      </c>
      <c r="G186" s="80"/>
      <c r="H186" s="82"/>
      <c r="I186" s="79">
        <f t="shared" si="101"/>
        <v>0</v>
      </c>
      <c r="J186" s="80"/>
      <c r="K186" s="42"/>
      <c r="L186" s="79">
        <f t="shared" si="102"/>
        <v>0</v>
      </c>
      <c r="M186" s="80"/>
      <c r="N186" s="42"/>
      <c r="O186" s="83"/>
      <c r="P186" s="78"/>
      <c r="Q186" s="34"/>
      <c r="R186" s="83"/>
      <c r="S186" s="78"/>
      <c r="T186" s="33"/>
      <c r="U186" s="52"/>
      <c r="V186" s="52"/>
    </row>
    <row r="187" spans="1:22" ht="15" customHeight="1">
      <c r="A187" s="73">
        <v>645400</v>
      </c>
      <c r="B187" s="54" t="s">
        <v>211</v>
      </c>
      <c r="C187" s="79">
        <f t="shared" si="99"/>
        <v>0</v>
      </c>
      <c r="D187" s="80"/>
      <c r="E187" s="42"/>
      <c r="F187" s="81">
        <f t="shared" si="100"/>
        <v>0</v>
      </c>
      <c r="G187" s="80"/>
      <c r="H187" s="82"/>
      <c r="I187" s="79">
        <f t="shared" si="101"/>
        <v>0</v>
      </c>
      <c r="J187" s="80"/>
      <c r="K187" s="42"/>
      <c r="L187" s="79">
        <f t="shared" si="102"/>
        <v>0</v>
      </c>
      <c r="M187" s="80"/>
      <c r="N187" s="42"/>
      <c r="O187" s="83"/>
      <c r="P187" s="78"/>
      <c r="Q187" s="34"/>
      <c r="R187" s="83"/>
      <c r="S187" s="78"/>
      <c r="T187" s="33"/>
      <c r="U187" s="52"/>
      <c r="V187" s="52"/>
    </row>
    <row r="188" spans="1:22" ht="15" customHeight="1">
      <c r="A188" s="73">
        <v>645800</v>
      </c>
      <c r="B188" s="54" t="s">
        <v>212</v>
      </c>
      <c r="C188" s="79">
        <f t="shared" si="99"/>
        <v>0</v>
      </c>
      <c r="D188" s="80"/>
      <c r="E188" s="42"/>
      <c r="F188" s="81">
        <f t="shared" si="100"/>
        <v>0</v>
      </c>
      <c r="G188" s="80"/>
      <c r="H188" s="82"/>
      <c r="I188" s="79">
        <f t="shared" si="101"/>
        <v>0</v>
      </c>
      <c r="J188" s="80"/>
      <c r="K188" s="42"/>
      <c r="L188" s="79">
        <f t="shared" si="102"/>
        <v>0</v>
      </c>
      <c r="M188" s="80"/>
      <c r="N188" s="42"/>
      <c r="O188" s="83"/>
      <c r="P188" s="78"/>
      <c r="Q188" s="34"/>
      <c r="R188" s="83"/>
      <c r="S188" s="78"/>
      <c r="T188" s="33"/>
      <c r="U188" s="52"/>
      <c r="V188" s="52"/>
    </row>
    <row r="189" spans="1:22" ht="15" customHeight="1">
      <c r="A189" s="73">
        <v>647100</v>
      </c>
      <c r="B189" s="54" t="s">
        <v>213</v>
      </c>
      <c r="C189" s="79">
        <f t="shared" si="99"/>
        <v>0</v>
      </c>
      <c r="D189" s="80"/>
      <c r="E189" s="42"/>
      <c r="F189" s="81">
        <f t="shared" si="100"/>
        <v>0</v>
      </c>
      <c r="G189" s="80"/>
      <c r="H189" s="82"/>
      <c r="I189" s="79">
        <f t="shared" si="101"/>
        <v>0</v>
      </c>
      <c r="J189" s="80"/>
      <c r="K189" s="42"/>
      <c r="L189" s="79">
        <f t="shared" si="102"/>
        <v>0</v>
      </c>
      <c r="M189" s="80"/>
      <c r="N189" s="42"/>
      <c r="O189" s="83"/>
      <c r="P189" s="43"/>
      <c r="Q189" s="34"/>
      <c r="R189" s="83"/>
      <c r="S189" s="78"/>
      <c r="T189" s="33"/>
      <c r="U189" s="52"/>
      <c r="V189" s="52"/>
    </row>
    <row r="190" spans="1:22" ht="15" customHeight="1">
      <c r="A190" s="73">
        <v>647120</v>
      </c>
      <c r="B190" s="54" t="s">
        <v>214</v>
      </c>
      <c r="C190" s="79">
        <f t="shared" si="99"/>
        <v>0</v>
      </c>
      <c r="D190" s="80"/>
      <c r="E190" s="42"/>
      <c r="F190" s="81">
        <f t="shared" si="100"/>
        <v>0</v>
      </c>
      <c r="G190" s="80"/>
      <c r="H190" s="82"/>
      <c r="I190" s="79">
        <f t="shared" si="101"/>
        <v>0</v>
      </c>
      <c r="J190" s="80"/>
      <c r="K190" s="42"/>
      <c r="L190" s="79">
        <f t="shared" si="102"/>
        <v>0</v>
      </c>
      <c r="M190" s="80"/>
      <c r="N190" s="42"/>
      <c r="O190" s="83"/>
      <c r="P190" s="43"/>
      <c r="Q190" s="34"/>
      <c r="R190" s="83"/>
      <c r="S190" s="78"/>
      <c r="T190" s="33"/>
      <c r="U190" s="52"/>
      <c r="V190" s="52"/>
    </row>
    <row r="191" spans="1:22" ht="15" customHeight="1">
      <c r="A191" s="73">
        <v>647200</v>
      </c>
      <c r="B191" s="54" t="s">
        <v>215</v>
      </c>
      <c r="C191" s="79">
        <f t="shared" si="99"/>
        <v>0</v>
      </c>
      <c r="D191" s="80"/>
      <c r="E191" s="42"/>
      <c r="F191" s="81">
        <f t="shared" si="100"/>
        <v>0</v>
      </c>
      <c r="G191" s="80"/>
      <c r="H191" s="82"/>
      <c r="I191" s="79">
        <f t="shared" si="101"/>
        <v>0</v>
      </c>
      <c r="J191" s="80"/>
      <c r="K191" s="42"/>
      <c r="L191" s="79">
        <f t="shared" si="102"/>
        <v>0</v>
      </c>
      <c r="M191" s="80"/>
      <c r="N191" s="42"/>
      <c r="O191" s="83"/>
      <c r="P191" s="78"/>
      <c r="Q191" s="34"/>
      <c r="R191" s="83"/>
      <c r="S191" s="78"/>
      <c r="T191" s="33"/>
      <c r="U191" s="52"/>
      <c r="V191" s="52"/>
    </row>
    <row r="192" spans="1:22" ht="15" customHeight="1">
      <c r="A192" s="73">
        <v>647500</v>
      </c>
      <c r="B192" s="54" t="s">
        <v>216</v>
      </c>
      <c r="C192" s="79">
        <f t="shared" si="99"/>
        <v>0</v>
      </c>
      <c r="D192" s="80"/>
      <c r="E192" s="42"/>
      <c r="F192" s="81">
        <f t="shared" si="100"/>
        <v>0</v>
      </c>
      <c r="G192" s="80"/>
      <c r="H192" s="82"/>
      <c r="I192" s="79">
        <f t="shared" si="101"/>
        <v>0</v>
      </c>
      <c r="J192" s="80"/>
      <c r="K192" s="42"/>
      <c r="L192" s="79">
        <f t="shared" si="102"/>
        <v>0</v>
      </c>
      <c r="M192" s="80"/>
      <c r="N192" s="42"/>
      <c r="O192" s="83"/>
      <c r="P192" s="78"/>
      <c r="Q192" s="34"/>
      <c r="R192" s="83"/>
      <c r="S192" s="78"/>
      <c r="T192" s="33"/>
      <c r="U192" s="52"/>
      <c r="V192" s="52"/>
    </row>
    <row r="193" spans="1:22" ht="15" customHeight="1">
      <c r="A193" s="73">
        <v>648352</v>
      </c>
      <c r="B193" s="54" t="s">
        <v>217</v>
      </c>
      <c r="C193" s="74">
        <f>_xlfn.IFERROR(F193/(F$12)*C$12*$C$5,0)</f>
        <v>0</v>
      </c>
      <c r="D193" s="75"/>
      <c r="E193" s="35"/>
      <c r="F193" s="76">
        <f>_xlfn.IFERROR(I193/(I$12)*F$12*$F$5,0)</f>
        <v>0</v>
      </c>
      <c r="G193" s="75"/>
      <c r="H193" s="77"/>
      <c r="I193" s="74">
        <f>_xlfn.IFERROR(L193/(L$12)*I$12*$I$5,0)</f>
        <v>0</v>
      </c>
      <c r="J193" s="75"/>
      <c r="K193" s="35"/>
      <c r="L193" s="76">
        <f>_xlfn.IFERROR(O193/(O$12)*L$12*$L$7,0)</f>
        <v>0</v>
      </c>
      <c r="M193" s="75"/>
      <c r="N193" s="35"/>
      <c r="O193" s="83"/>
      <c r="P193" s="78"/>
      <c r="Q193" s="34"/>
      <c r="R193" s="83"/>
      <c r="S193" s="78"/>
      <c r="T193" s="33"/>
      <c r="U193" s="52"/>
      <c r="V193" s="52"/>
    </row>
    <row r="194" spans="1:22" ht="15" customHeight="1">
      <c r="A194" s="73">
        <v>648380</v>
      </c>
      <c r="B194" s="54" t="s">
        <v>218</v>
      </c>
      <c r="C194" s="74">
        <f aca="true" t="shared" si="103" ref="C194:C197">_xlfn.IFERROR(F194/(F$12)*C$12*$F$7,0)</f>
        <v>0</v>
      </c>
      <c r="D194" s="75"/>
      <c r="E194" s="35"/>
      <c r="F194" s="76">
        <f>_xlfn.IFERROR(I194/(I$12)*F$12*$F$5,0)</f>
        <v>0</v>
      </c>
      <c r="G194" s="75"/>
      <c r="H194" s="77"/>
      <c r="I194" s="74">
        <f aca="true" t="shared" si="104" ref="I194:I197">_xlfn.IFERROR(L194/(L$12)*I$12*$F$7,0)</f>
        <v>0</v>
      </c>
      <c r="J194" s="75"/>
      <c r="K194" s="35"/>
      <c r="L194" s="76">
        <f aca="true" t="shared" si="105" ref="L194:L197">_xlfn.IFERROR(O194/(O$12)*L$12*$F$7,0)</f>
        <v>0</v>
      </c>
      <c r="M194" s="75"/>
      <c r="N194" s="35"/>
      <c r="O194" s="83"/>
      <c r="P194" s="78"/>
      <c r="Q194" s="34"/>
      <c r="R194" s="83"/>
      <c r="S194" s="78"/>
      <c r="T194" s="33"/>
      <c r="U194" s="52"/>
      <c r="V194" s="52"/>
    </row>
    <row r="195" spans="1:22" ht="15" customHeight="1">
      <c r="A195" s="73">
        <v>648400</v>
      </c>
      <c r="B195" s="54" t="s">
        <v>219</v>
      </c>
      <c r="C195" s="74">
        <f t="shared" si="103"/>
        <v>0</v>
      </c>
      <c r="D195" s="75"/>
      <c r="E195" s="35"/>
      <c r="F195" s="76">
        <f>_xlfn.IFERROR(I195/(I$12)*F$12*$F$5,0)</f>
        <v>0</v>
      </c>
      <c r="G195" s="75"/>
      <c r="H195" s="77"/>
      <c r="I195" s="74">
        <f t="shared" si="104"/>
        <v>0</v>
      </c>
      <c r="J195" s="75"/>
      <c r="K195" s="35"/>
      <c r="L195" s="76">
        <f t="shared" si="105"/>
        <v>0</v>
      </c>
      <c r="M195" s="75"/>
      <c r="N195" s="35"/>
      <c r="O195" s="83"/>
      <c r="P195" s="78"/>
      <c r="Q195" s="34"/>
      <c r="R195" s="83"/>
      <c r="S195" s="78"/>
      <c r="T195" s="33"/>
      <c r="U195" s="52"/>
      <c r="V195" s="52"/>
    </row>
    <row r="196" spans="1:22" ht="15" customHeight="1">
      <c r="A196" s="73">
        <v>648600</v>
      </c>
      <c r="B196" s="54" t="s">
        <v>221</v>
      </c>
      <c r="C196" s="74">
        <f t="shared" si="103"/>
        <v>0</v>
      </c>
      <c r="D196" s="75"/>
      <c r="E196" s="35"/>
      <c r="F196" s="76">
        <f>_xlfn.IFERROR(I196/(I$12)*F$12*$F$5,0)</f>
        <v>0</v>
      </c>
      <c r="G196" s="75"/>
      <c r="H196" s="77"/>
      <c r="I196" s="74">
        <f t="shared" si="104"/>
        <v>0</v>
      </c>
      <c r="J196" s="75"/>
      <c r="K196" s="35"/>
      <c r="L196" s="76">
        <f t="shared" si="105"/>
        <v>0</v>
      </c>
      <c r="M196" s="75"/>
      <c r="N196" s="35"/>
      <c r="O196" s="83"/>
      <c r="P196" s="78"/>
      <c r="Q196" s="34"/>
      <c r="R196" s="83"/>
      <c r="S196" s="78"/>
      <c r="T196" s="33"/>
      <c r="U196" s="52"/>
      <c r="V196" s="52"/>
    </row>
    <row r="197" spans="1:22" ht="15" customHeight="1">
      <c r="A197" s="73">
        <v>648700</v>
      </c>
      <c r="B197" s="54" t="s">
        <v>222</v>
      </c>
      <c r="C197" s="74">
        <f t="shared" si="103"/>
        <v>0</v>
      </c>
      <c r="D197" s="75"/>
      <c r="E197" s="35"/>
      <c r="F197" s="76">
        <f>_xlfn.IFERROR(I197/(I$12)*F$12*$F$5,0)</f>
        <v>0</v>
      </c>
      <c r="G197" s="75"/>
      <c r="H197" s="77"/>
      <c r="I197" s="74">
        <f t="shared" si="104"/>
        <v>0</v>
      </c>
      <c r="J197" s="75"/>
      <c r="K197" s="35"/>
      <c r="L197" s="76">
        <f t="shared" si="105"/>
        <v>0</v>
      </c>
      <c r="M197" s="75"/>
      <c r="N197" s="35"/>
      <c r="O197" s="83"/>
      <c r="P197" s="78"/>
      <c r="Q197" s="34"/>
      <c r="R197" s="83"/>
      <c r="S197" s="78"/>
      <c r="T197" s="33"/>
      <c r="U197" s="52"/>
      <c r="V197" s="52"/>
    </row>
    <row r="198" spans="1:22" ht="15" customHeight="1">
      <c r="A198" s="73">
        <v>648810</v>
      </c>
      <c r="B198" s="54" t="s">
        <v>223</v>
      </c>
      <c r="C198" s="79">
        <f>F198*$I$7</f>
        <v>0</v>
      </c>
      <c r="D198" s="80"/>
      <c r="E198" s="42"/>
      <c r="F198" s="81">
        <f>I198*$I$7</f>
        <v>0</v>
      </c>
      <c r="G198" s="80"/>
      <c r="H198" s="82"/>
      <c r="I198" s="79">
        <f>L198*$I$5</f>
        <v>0</v>
      </c>
      <c r="J198" s="80"/>
      <c r="K198" s="42"/>
      <c r="L198" s="81">
        <f>O198*$L$5</f>
        <v>0</v>
      </c>
      <c r="M198" s="80"/>
      <c r="N198" s="42"/>
      <c r="O198" s="83"/>
      <c r="P198" s="78"/>
      <c r="Q198" s="34"/>
      <c r="R198" s="83"/>
      <c r="S198" s="78"/>
      <c r="T198" s="33"/>
      <c r="U198" s="52"/>
      <c r="V198" s="52"/>
    </row>
    <row r="199" spans="1:22" ht="15" customHeight="1">
      <c r="A199" s="73">
        <v>648820</v>
      </c>
      <c r="B199" s="54" t="s">
        <v>224</v>
      </c>
      <c r="C199" s="79">
        <f>F199*$I$7</f>
        <v>0</v>
      </c>
      <c r="D199" s="80"/>
      <c r="E199" s="42"/>
      <c r="F199" s="81">
        <f>I199*$I$7</f>
        <v>0</v>
      </c>
      <c r="G199" s="80"/>
      <c r="H199" s="82"/>
      <c r="I199" s="79">
        <f>L199*$I$5</f>
        <v>0</v>
      </c>
      <c r="J199" s="80"/>
      <c r="K199" s="42"/>
      <c r="L199" s="81">
        <f>O199*$L$5</f>
        <v>0</v>
      </c>
      <c r="M199" s="80"/>
      <c r="N199" s="42"/>
      <c r="O199" s="83"/>
      <c r="P199" s="78"/>
      <c r="Q199" s="34"/>
      <c r="R199" s="83"/>
      <c r="S199" s="78"/>
      <c r="T199" s="33"/>
      <c r="U199" s="52"/>
      <c r="V199" s="52"/>
    </row>
    <row r="200" spans="1:22" s="90" customFormat="1" ht="15" customHeight="1">
      <c r="A200" s="218" t="s">
        <v>235</v>
      </c>
      <c r="B200" s="219"/>
      <c r="C200" s="84" t="e">
        <f>SUM(C175:C199)</f>
        <v>#DIV/0!</v>
      </c>
      <c r="D200" s="25">
        <f>_xlfn.IFERROR(SUM(C200/C80),0)</f>
        <v>0</v>
      </c>
      <c r="E200" s="24" t="s">
        <v>54</v>
      </c>
      <c r="F200" s="86" t="e">
        <f>SUM(F175:F199)</f>
        <v>#DIV/0!</v>
      </c>
      <c r="G200" s="25">
        <f>_xlfn.IFERROR(SUM(F200/F80),0)</f>
        <v>0</v>
      </c>
      <c r="H200" s="23" t="s">
        <v>54</v>
      </c>
      <c r="I200" s="84" t="e">
        <f>SUM(I175:I199)</f>
        <v>#DIV/0!</v>
      </c>
      <c r="J200" s="25">
        <f>_xlfn.IFERROR(SUM(I200/I80),0)</f>
        <v>0</v>
      </c>
      <c r="K200" s="24" t="s">
        <v>54</v>
      </c>
      <c r="L200" s="86">
        <f>SUM(L175:L199)</f>
        <v>0</v>
      </c>
      <c r="M200" s="25">
        <f>_xlfn.IFERROR(SUM(L200/L80),0)</f>
        <v>0</v>
      </c>
      <c r="N200" s="24" t="s">
        <v>54</v>
      </c>
      <c r="O200" s="86">
        <f>SUM(O175:O199)</f>
        <v>0</v>
      </c>
      <c r="P200" s="25">
        <f>_xlfn.IFERROR(SUM(O200/O80),0)</f>
        <v>0</v>
      </c>
      <c r="Q200" s="24" t="s">
        <v>54</v>
      </c>
      <c r="R200" s="86">
        <f>SUM(R175:R199)</f>
        <v>0</v>
      </c>
      <c r="S200" s="25">
        <f>_xlfn.IFERROR(SUM(R200/R80),0)</f>
        <v>0</v>
      </c>
      <c r="T200" s="23" t="s">
        <v>54</v>
      </c>
      <c r="U200" s="123"/>
      <c r="V200" s="123"/>
    </row>
    <row r="201" spans="1:22" s="90" customFormat="1" ht="15" customHeight="1">
      <c r="A201" s="98"/>
      <c r="B201" s="181"/>
      <c r="C201" s="99"/>
      <c r="D201" s="97"/>
      <c r="E201" s="100"/>
      <c r="F201" s="101"/>
      <c r="G201" s="97"/>
      <c r="H201" s="102"/>
      <c r="I201" s="99"/>
      <c r="J201" s="97"/>
      <c r="K201" s="100"/>
      <c r="L201" s="101"/>
      <c r="M201" s="97"/>
      <c r="N201" s="100"/>
      <c r="O201" s="101"/>
      <c r="P201" s="97"/>
      <c r="Q201" s="100"/>
      <c r="R201" s="101"/>
      <c r="S201" s="97"/>
      <c r="T201" s="103"/>
      <c r="U201" s="123"/>
      <c r="V201" s="123"/>
    </row>
    <row r="202" spans="1:22" s="90" customFormat="1" ht="15" customHeight="1">
      <c r="A202" s="73">
        <v>651600</v>
      </c>
      <c r="B202" s="178" t="s">
        <v>279</v>
      </c>
      <c r="C202" s="79">
        <f aca="true" t="shared" si="106" ref="C202">F202*$F$7</f>
        <v>0</v>
      </c>
      <c r="D202" s="80"/>
      <c r="E202" s="42"/>
      <c r="F202" s="81">
        <f aca="true" t="shared" si="107" ref="F202">I202*$F$7</f>
        <v>0</v>
      </c>
      <c r="G202" s="80"/>
      <c r="H202" s="82"/>
      <c r="I202" s="79">
        <f aca="true" t="shared" si="108" ref="I202">L202*$F$7</f>
        <v>0</v>
      </c>
      <c r="J202" s="80"/>
      <c r="K202" s="42"/>
      <c r="L202" s="81">
        <f aca="true" t="shared" si="109" ref="L202:L204">O202*$F$7</f>
        <v>0</v>
      </c>
      <c r="M202" s="80"/>
      <c r="N202" s="42"/>
      <c r="O202" s="83"/>
      <c r="P202" s="97"/>
      <c r="Q202" s="100"/>
      <c r="R202" s="78"/>
      <c r="S202" s="97"/>
      <c r="T202" s="103"/>
      <c r="U202" s="123"/>
      <c r="V202" s="123"/>
    </row>
    <row r="203" spans="1:22" s="90" customFormat="1" ht="15" customHeight="1">
      <c r="A203" s="73">
        <v>654100</v>
      </c>
      <c r="B203" s="178" t="s">
        <v>225</v>
      </c>
      <c r="C203" s="79">
        <f aca="true" t="shared" si="110" ref="C203:C204">F203*$F$7</f>
        <v>0</v>
      </c>
      <c r="D203" s="80"/>
      <c r="E203" s="42"/>
      <c r="F203" s="81">
        <f aca="true" t="shared" si="111" ref="F203:F204">I203*$F$7</f>
        <v>0</v>
      </c>
      <c r="G203" s="80"/>
      <c r="H203" s="82"/>
      <c r="I203" s="79">
        <f aca="true" t="shared" si="112" ref="I203:I204">L203*$F$7</f>
        <v>0</v>
      </c>
      <c r="J203" s="80"/>
      <c r="K203" s="42"/>
      <c r="L203" s="81">
        <f t="shared" si="109"/>
        <v>0</v>
      </c>
      <c r="M203" s="80"/>
      <c r="N203" s="42"/>
      <c r="O203" s="83"/>
      <c r="P203" s="97"/>
      <c r="Q203" s="100"/>
      <c r="R203" s="78"/>
      <c r="S203" s="97"/>
      <c r="T203" s="103"/>
      <c r="U203" s="123"/>
      <c r="V203" s="123"/>
    </row>
    <row r="204" spans="1:22" s="90" customFormat="1" ht="15" customHeight="1">
      <c r="A204" s="73">
        <v>654400</v>
      </c>
      <c r="B204" s="178" t="s">
        <v>226</v>
      </c>
      <c r="C204" s="79">
        <f t="shared" si="110"/>
        <v>0</v>
      </c>
      <c r="D204" s="80"/>
      <c r="E204" s="42"/>
      <c r="F204" s="81">
        <f t="shared" si="111"/>
        <v>0</v>
      </c>
      <c r="G204" s="80"/>
      <c r="H204" s="82"/>
      <c r="I204" s="79">
        <f t="shared" si="112"/>
        <v>0</v>
      </c>
      <c r="J204" s="80"/>
      <c r="K204" s="42"/>
      <c r="L204" s="81">
        <f t="shared" si="109"/>
        <v>0</v>
      </c>
      <c r="M204" s="80"/>
      <c r="N204" s="42"/>
      <c r="O204" s="83"/>
      <c r="P204" s="97"/>
      <c r="Q204" s="100"/>
      <c r="R204" s="78"/>
      <c r="S204" s="97"/>
      <c r="T204" s="103"/>
      <c r="U204" s="123"/>
      <c r="V204" s="123"/>
    </row>
    <row r="205" spans="1:22" s="90" customFormat="1" ht="15" customHeight="1">
      <c r="A205" s="73">
        <v>655500</v>
      </c>
      <c r="B205" s="178" t="s">
        <v>227</v>
      </c>
      <c r="C205" s="79">
        <f>F205*$F$7</f>
        <v>0</v>
      </c>
      <c r="D205" s="80"/>
      <c r="E205" s="42"/>
      <c r="F205" s="81">
        <f>I205*$F$7</f>
        <v>0</v>
      </c>
      <c r="G205" s="80"/>
      <c r="H205" s="82"/>
      <c r="I205" s="79">
        <f>L205*$I$7</f>
        <v>0</v>
      </c>
      <c r="J205" s="80"/>
      <c r="K205" s="42"/>
      <c r="L205" s="81">
        <f>O205*$L$7</f>
        <v>0</v>
      </c>
      <c r="M205" s="80"/>
      <c r="N205" s="42"/>
      <c r="O205" s="83"/>
      <c r="P205" s="78"/>
      <c r="Q205" s="34"/>
      <c r="R205" s="78"/>
      <c r="S205" s="78"/>
      <c r="T205" s="33"/>
      <c r="U205" s="52"/>
      <c r="V205" s="52"/>
    </row>
    <row r="206" spans="1:22" s="90" customFormat="1" ht="27.75" customHeight="1">
      <c r="A206" s="73">
        <v>657110</v>
      </c>
      <c r="B206" s="179" t="s">
        <v>228</v>
      </c>
      <c r="C206" s="79">
        <f>F206*$F$7</f>
        <v>0</v>
      </c>
      <c r="D206" s="80"/>
      <c r="E206" s="42"/>
      <c r="F206" s="81">
        <f>I206*$F$7</f>
        <v>0</v>
      </c>
      <c r="G206" s="80"/>
      <c r="H206" s="82"/>
      <c r="I206" s="79">
        <f>L206*$F$7</f>
        <v>0</v>
      </c>
      <c r="J206" s="80"/>
      <c r="K206" s="42"/>
      <c r="L206" s="81">
        <f>O206*$F$7</f>
        <v>0</v>
      </c>
      <c r="M206" s="80"/>
      <c r="N206" s="42"/>
      <c r="O206" s="83"/>
      <c r="P206" s="78"/>
      <c r="Q206" s="34"/>
      <c r="R206" s="78"/>
      <c r="S206" s="78"/>
      <c r="T206" s="33"/>
      <c r="U206" s="52"/>
      <c r="V206" s="52"/>
    </row>
    <row r="207" spans="1:22" s="90" customFormat="1" ht="12.75">
      <c r="A207" s="73">
        <v>657120</v>
      </c>
      <c r="B207" s="179" t="s">
        <v>230</v>
      </c>
      <c r="C207" s="79">
        <f>F207*$F$7</f>
        <v>0</v>
      </c>
      <c r="D207" s="80"/>
      <c r="E207" s="42"/>
      <c r="F207" s="81">
        <f>I207*$F$7</f>
        <v>0</v>
      </c>
      <c r="G207" s="80"/>
      <c r="H207" s="82"/>
      <c r="I207" s="79">
        <f>L207*$F$7</f>
        <v>0</v>
      </c>
      <c r="J207" s="80"/>
      <c r="K207" s="42"/>
      <c r="L207" s="81">
        <f>O207*$F$7</f>
        <v>0</v>
      </c>
      <c r="M207" s="80"/>
      <c r="N207" s="42"/>
      <c r="O207" s="83"/>
      <c r="P207" s="78"/>
      <c r="Q207" s="34"/>
      <c r="R207" s="78"/>
      <c r="S207" s="78"/>
      <c r="T207" s="33"/>
      <c r="U207" s="52"/>
      <c r="V207" s="52"/>
    </row>
    <row r="208" spans="1:22" s="90" customFormat="1" ht="23.25" customHeight="1">
      <c r="A208" s="73">
        <v>658500</v>
      </c>
      <c r="B208" s="179" t="s">
        <v>255</v>
      </c>
      <c r="C208" s="74">
        <f>_xlfn.IFERROR(F208/(F$12)*C$12*$F$7,0)</f>
        <v>0</v>
      </c>
      <c r="D208" s="75"/>
      <c r="E208" s="35"/>
      <c r="F208" s="76">
        <f>_xlfn.IFERROR(I208/(I$12)*F$12*$F$7,0)</f>
        <v>0</v>
      </c>
      <c r="G208" s="75"/>
      <c r="H208" s="77"/>
      <c r="I208" s="74">
        <f>_xlfn.IFERROR(L208/(L$12)*I$12*$I$7,0)</f>
        <v>0</v>
      </c>
      <c r="J208" s="75"/>
      <c r="K208" s="35"/>
      <c r="L208" s="76">
        <f>_xlfn.IFERROR(O208/(O$12)*L$12*$L$7,0)</f>
        <v>0</v>
      </c>
      <c r="M208" s="75"/>
      <c r="N208" s="35"/>
      <c r="O208" s="83"/>
      <c r="P208" s="78"/>
      <c r="Q208" s="34"/>
      <c r="R208" s="78"/>
      <c r="S208" s="78"/>
      <c r="T208" s="33"/>
      <c r="U208" s="52"/>
      <c r="V208" s="52"/>
    </row>
    <row r="209" spans="1:22" ht="15" customHeight="1">
      <c r="A209" s="73">
        <v>658800</v>
      </c>
      <c r="B209" s="54" t="s">
        <v>229</v>
      </c>
      <c r="C209" s="79">
        <f>F209*$F$7</f>
        <v>0</v>
      </c>
      <c r="D209" s="80"/>
      <c r="E209" s="42"/>
      <c r="F209" s="81">
        <f>I209*$F$7</f>
        <v>0</v>
      </c>
      <c r="G209" s="80"/>
      <c r="H209" s="82"/>
      <c r="I209" s="79">
        <f>L209*$F$7</f>
        <v>0</v>
      </c>
      <c r="J209" s="80"/>
      <c r="K209" s="42"/>
      <c r="L209" s="81">
        <f>O209*$F$7</f>
        <v>0</v>
      </c>
      <c r="M209" s="80"/>
      <c r="N209" s="42"/>
      <c r="O209" s="83"/>
      <c r="P209" s="78"/>
      <c r="Q209" s="34"/>
      <c r="R209" s="78"/>
      <c r="S209" s="78"/>
      <c r="T209" s="33"/>
      <c r="U209" s="52"/>
      <c r="V209" s="52"/>
    </row>
    <row r="210" spans="1:22" s="90" customFormat="1" ht="15" customHeight="1">
      <c r="A210" s="218" t="s">
        <v>234</v>
      </c>
      <c r="B210" s="219"/>
      <c r="C210" s="84">
        <f>SUM(C201:C209)</f>
        <v>0</v>
      </c>
      <c r="D210" s="25">
        <f>_xlfn.IFERROR(SUM(C210/C80),0)</f>
        <v>0</v>
      </c>
      <c r="E210" s="24" t="s">
        <v>59</v>
      </c>
      <c r="F210" s="86">
        <f>SUM(F201:F209)</f>
        <v>0</v>
      </c>
      <c r="G210" s="25">
        <f>_xlfn.IFERROR(SUM(F210/F80),0)</f>
        <v>0</v>
      </c>
      <c r="H210" s="26" t="s">
        <v>59</v>
      </c>
      <c r="I210" s="84">
        <f>SUM(I201:I209)</f>
        <v>0</v>
      </c>
      <c r="J210" s="25">
        <f>_xlfn.IFERROR(SUM(I210/I80),0)</f>
        <v>0</v>
      </c>
      <c r="K210" s="24" t="s">
        <v>59</v>
      </c>
      <c r="L210" s="86">
        <f>SUM(L201:L209)</f>
        <v>0</v>
      </c>
      <c r="M210" s="25">
        <f>_xlfn.IFERROR(SUM(L210/L80),0)</f>
        <v>0</v>
      </c>
      <c r="N210" s="24" t="s">
        <v>59</v>
      </c>
      <c r="O210" s="86">
        <f>SUM(O201:O209)</f>
        <v>0</v>
      </c>
      <c r="P210" s="25">
        <f>_xlfn.IFERROR(SUM(O210/O80),0)</f>
        <v>0</v>
      </c>
      <c r="Q210" s="24" t="s">
        <v>59</v>
      </c>
      <c r="R210" s="86">
        <f>SUM(R201:R209)</f>
        <v>0</v>
      </c>
      <c r="S210" s="25">
        <f>_xlfn.IFERROR(SUM(R210/R80),0)</f>
        <v>0</v>
      </c>
      <c r="T210" s="27" t="s">
        <v>59</v>
      </c>
      <c r="U210" s="123"/>
      <c r="V210" s="123"/>
    </row>
    <row r="211" spans="1:22" s="90" customFormat="1" ht="15" customHeight="1">
      <c r="A211" s="98"/>
      <c r="B211" s="181"/>
      <c r="C211" s="99"/>
      <c r="D211" s="97"/>
      <c r="E211" s="100"/>
      <c r="F211" s="101"/>
      <c r="G211" s="97"/>
      <c r="H211" s="102"/>
      <c r="I211" s="99"/>
      <c r="J211" s="97"/>
      <c r="K211" s="100"/>
      <c r="L211" s="101"/>
      <c r="M211" s="97"/>
      <c r="N211" s="100"/>
      <c r="O211" s="101"/>
      <c r="P211" s="97"/>
      <c r="Q211" s="100"/>
      <c r="R211" s="101"/>
      <c r="S211" s="97"/>
      <c r="T211" s="103"/>
      <c r="U211" s="123"/>
      <c r="V211" s="123"/>
    </row>
    <row r="212" spans="1:22" ht="15" customHeight="1">
      <c r="A212" s="73">
        <v>661160</v>
      </c>
      <c r="B212" s="54" t="s">
        <v>231</v>
      </c>
      <c r="C212" s="79">
        <f>$O$212</f>
        <v>0</v>
      </c>
      <c r="D212" s="80"/>
      <c r="E212" s="42"/>
      <c r="F212" s="81">
        <f>$O$212</f>
        <v>0</v>
      </c>
      <c r="G212" s="80"/>
      <c r="H212" s="82"/>
      <c r="I212" s="79">
        <f>$O$212</f>
        <v>0</v>
      </c>
      <c r="J212" s="80"/>
      <c r="K212" s="42"/>
      <c r="L212" s="81">
        <f>$O$212</f>
        <v>0</v>
      </c>
      <c r="M212" s="80"/>
      <c r="N212" s="42"/>
      <c r="O212" s="83"/>
      <c r="P212" s="78"/>
      <c r="Q212" s="34"/>
      <c r="R212" s="78"/>
      <c r="S212" s="78"/>
      <c r="T212" s="33"/>
      <c r="U212" s="52"/>
      <c r="V212" s="52"/>
    </row>
    <row r="213" spans="1:22" ht="15" customHeight="1">
      <c r="A213" s="73">
        <v>661500</v>
      </c>
      <c r="B213" s="54" t="s">
        <v>232</v>
      </c>
      <c r="C213" s="79">
        <f>$O$212</f>
        <v>0</v>
      </c>
      <c r="D213" s="80"/>
      <c r="E213" s="42"/>
      <c r="F213" s="81">
        <f>$O$212</f>
        <v>0</v>
      </c>
      <c r="G213" s="80"/>
      <c r="H213" s="82"/>
      <c r="I213" s="79">
        <f>$O$212</f>
        <v>0</v>
      </c>
      <c r="J213" s="80"/>
      <c r="K213" s="42"/>
      <c r="L213" s="81">
        <f>$O$212</f>
        <v>0</v>
      </c>
      <c r="M213" s="80"/>
      <c r="N213" s="42"/>
      <c r="O213" s="83"/>
      <c r="P213" s="78"/>
      <c r="Q213" s="34"/>
      <c r="R213" s="78"/>
      <c r="S213" s="78"/>
      <c r="T213" s="33"/>
      <c r="U213" s="52"/>
      <c r="V213" s="52"/>
    </row>
    <row r="214" spans="1:22" ht="15" customHeight="1">
      <c r="A214" s="73">
        <v>661600</v>
      </c>
      <c r="B214" s="54" t="s">
        <v>40</v>
      </c>
      <c r="C214" s="127">
        <f>$O$214</f>
        <v>0</v>
      </c>
      <c r="D214" s="80"/>
      <c r="E214" s="42"/>
      <c r="F214" s="81">
        <f>$O$214</f>
        <v>0</v>
      </c>
      <c r="G214" s="80"/>
      <c r="H214" s="82"/>
      <c r="I214" s="127">
        <f>$O$214</f>
        <v>0</v>
      </c>
      <c r="J214" s="80"/>
      <c r="K214" s="42"/>
      <c r="L214" s="81">
        <f>$O$214</f>
        <v>0</v>
      </c>
      <c r="M214" s="80"/>
      <c r="N214" s="42"/>
      <c r="O214" s="95"/>
      <c r="P214" s="78"/>
      <c r="Q214" s="34"/>
      <c r="R214" s="83"/>
      <c r="S214" s="78"/>
      <c r="T214" s="33"/>
      <c r="U214" s="52"/>
      <c r="V214" s="52"/>
    </row>
    <row r="215" spans="1:22" s="90" customFormat="1" ht="15" customHeight="1">
      <c r="A215" s="218" t="s">
        <v>233</v>
      </c>
      <c r="B215" s="219"/>
      <c r="C215" s="84">
        <f aca="true" t="shared" si="113" ref="C215:O215">SUM(C211:C214)</f>
        <v>0</v>
      </c>
      <c r="D215" s="85"/>
      <c r="E215" s="24"/>
      <c r="F215" s="86">
        <f t="shared" si="113"/>
        <v>0</v>
      </c>
      <c r="G215" s="85"/>
      <c r="H215" s="26"/>
      <c r="I215" s="84">
        <f t="shared" si="113"/>
        <v>0</v>
      </c>
      <c r="J215" s="85"/>
      <c r="K215" s="24"/>
      <c r="L215" s="86">
        <f t="shared" si="113"/>
        <v>0</v>
      </c>
      <c r="M215" s="85"/>
      <c r="N215" s="24"/>
      <c r="O215" s="86">
        <f t="shared" si="113"/>
        <v>0</v>
      </c>
      <c r="P215" s="85"/>
      <c r="Q215" s="24"/>
      <c r="R215" s="86">
        <f>SUM(R211:R214)</f>
        <v>0</v>
      </c>
      <c r="S215" s="85"/>
      <c r="T215" s="23"/>
      <c r="U215" s="123"/>
      <c r="V215" s="123"/>
    </row>
    <row r="216" spans="1:22" s="90" customFormat="1" ht="15" customHeight="1">
      <c r="A216" s="98"/>
      <c r="B216" s="181"/>
      <c r="C216" s="99"/>
      <c r="D216" s="97"/>
      <c r="E216" s="100"/>
      <c r="F216" s="101"/>
      <c r="G216" s="97"/>
      <c r="H216" s="102"/>
      <c r="I216" s="99"/>
      <c r="J216" s="97"/>
      <c r="K216" s="100"/>
      <c r="L216" s="101"/>
      <c r="M216" s="97"/>
      <c r="N216" s="100"/>
      <c r="O216" s="101"/>
      <c r="P216" s="97"/>
      <c r="Q216" s="100"/>
      <c r="R216" s="101"/>
      <c r="S216" s="97"/>
      <c r="T216" s="103"/>
      <c r="U216" s="123"/>
      <c r="V216" s="123"/>
    </row>
    <row r="217" spans="1:22" ht="15" customHeight="1">
      <c r="A217" s="73">
        <v>681120</v>
      </c>
      <c r="B217" s="54" t="s">
        <v>246</v>
      </c>
      <c r="C217" s="79">
        <f>F217*$F$7</f>
        <v>0</v>
      </c>
      <c r="D217" s="80"/>
      <c r="E217" s="42"/>
      <c r="F217" s="81">
        <f>I217*$F$7</f>
        <v>0</v>
      </c>
      <c r="G217" s="80"/>
      <c r="H217" s="82"/>
      <c r="I217" s="79">
        <f>L217*$F$7</f>
        <v>0</v>
      </c>
      <c r="J217" s="80"/>
      <c r="K217" s="42"/>
      <c r="L217" s="81">
        <f>O217*$F$7</f>
        <v>0</v>
      </c>
      <c r="M217" s="80"/>
      <c r="N217" s="42"/>
      <c r="O217" s="83"/>
      <c r="P217" s="78"/>
      <c r="Q217" s="34"/>
      <c r="R217" s="78"/>
      <c r="S217" s="78"/>
      <c r="T217" s="33"/>
      <c r="U217" s="52"/>
      <c r="V217" s="52"/>
    </row>
    <row r="218" spans="1:22" ht="15" customHeight="1">
      <c r="A218" s="73">
        <v>681532</v>
      </c>
      <c r="B218" s="54" t="s">
        <v>247</v>
      </c>
      <c r="C218" s="79">
        <f>F218*$F$7</f>
        <v>0</v>
      </c>
      <c r="D218" s="80"/>
      <c r="E218" s="42"/>
      <c r="F218" s="81">
        <f>I218*$F$7</f>
        <v>0</v>
      </c>
      <c r="G218" s="80"/>
      <c r="H218" s="82"/>
      <c r="I218" s="79">
        <f>L218*$F$7</f>
        <v>0</v>
      </c>
      <c r="J218" s="80"/>
      <c r="K218" s="42"/>
      <c r="L218" s="81">
        <f>O218*$F$7</f>
        <v>0</v>
      </c>
      <c r="M218" s="80"/>
      <c r="N218" s="42"/>
      <c r="O218" s="83"/>
      <c r="P218" s="78"/>
      <c r="Q218" s="34"/>
      <c r="R218" s="78"/>
      <c r="S218" s="78"/>
      <c r="T218" s="33"/>
      <c r="U218" s="52"/>
      <c r="V218" s="52"/>
    </row>
    <row r="219" spans="1:22" ht="15" customHeight="1">
      <c r="A219" s="73">
        <v>681740</v>
      </c>
      <c r="B219" s="54" t="s">
        <v>248</v>
      </c>
      <c r="C219" s="79">
        <f>F219*$F$7</f>
        <v>0</v>
      </c>
      <c r="D219" s="80"/>
      <c r="E219" s="42"/>
      <c r="F219" s="81">
        <f>I219*$F$7</f>
        <v>0</v>
      </c>
      <c r="G219" s="80"/>
      <c r="H219" s="82"/>
      <c r="I219" s="79">
        <f>L219*$F$7</f>
        <v>0</v>
      </c>
      <c r="J219" s="80"/>
      <c r="K219" s="42"/>
      <c r="L219" s="81">
        <f>O219*$F$7</f>
        <v>0</v>
      </c>
      <c r="M219" s="80"/>
      <c r="N219" s="42"/>
      <c r="O219" s="83"/>
      <c r="P219" s="78"/>
      <c r="Q219" s="34"/>
      <c r="R219" s="78"/>
      <c r="S219" s="78"/>
      <c r="T219" s="33"/>
      <c r="U219" s="52"/>
      <c r="V219" s="52"/>
    </row>
    <row r="220" spans="1:22" s="90" customFormat="1" ht="15" customHeight="1">
      <c r="A220" s="218" t="s">
        <v>249</v>
      </c>
      <c r="B220" s="219"/>
      <c r="C220" s="84">
        <f aca="true" t="shared" si="114" ref="C220:O220">SUM(C216:C219)</f>
        <v>0</v>
      </c>
      <c r="D220" s="85"/>
      <c r="E220" s="24"/>
      <c r="F220" s="86">
        <f t="shared" si="114"/>
        <v>0</v>
      </c>
      <c r="G220" s="85"/>
      <c r="H220" s="26"/>
      <c r="I220" s="84">
        <f t="shared" si="114"/>
        <v>0</v>
      </c>
      <c r="J220" s="85"/>
      <c r="K220" s="24"/>
      <c r="L220" s="86">
        <f>SUM(L216:L219)</f>
        <v>0</v>
      </c>
      <c r="M220" s="85"/>
      <c r="N220" s="24"/>
      <c r="O220" s="86">
        <f t="shared" si="114"/>
        <v>0</v>
      </c>
      <c r="P220" s="85"/>
      <c r="Q220" s="24"/>
      <c r="R220" s="86">
        <f>SUM(R216:R219)</f>
        <v>0</v>
      </c>
      <c r="S220" s="85"/>
      <c r="T220" s="23"/>
      <c r="U220" s="123"/>
      <c r="V220" s="123"/>
    </row>
    <row r="221" spans="1:22" ht="15" customHeight="1">
      <c r="A221" s="113"/>
      <c r="B221" s="114"/>
      <c r="C221" s="115"/>
      <c r="D221" s="116"/>
      <c r="E221" s="117"/>
      <c r="F221" s="118"/>
      <c r="G221" s="116"/>
      <c r="H221" s="119"/>
      <c r="I221" s="115"/>
      <c r="J221" s="116"/>
      <c r="K221" s="117"/>
      <c r="L221" s="118"/>
      <c r="M221" s="116"/>
      <c r="N221" s="117"/>
      <c r="O221" s="118"/>
      <c r="P221" s="116"/>
      <c r="Q221" s="117"/>
      <c r="R221" s="118"/>
      <c r="S221" s="116"/>
      <c r="T221" s="120"/>
      <c r="U221" s="52"/>
      <c r="V221" s="52"/>
    </row>
    <row r="222" spans="1:22" ht="15" customHeight="1">
      <c r="A222" s="121"/>
      <c r="B222" s="122" t="s">
        <v>13</v>
      </c>
      <c r="C222" s="61">
        <f>SUM(C15-C82)</f>
        <v>0</v>
      </c>
      <c r="D222" s="62"/>
      <c r="E222" s="63"/>
      <c r="F222" s="64">
        <f>SUM(F15-F82)</f>
        <v>0</v>
      </c>
      <c r="G222" s="62"/>
      <c r="H222" s="65"/>
      <c r="I222" s="61">
        <f>SUM(I15-I82)</f>
        <v>0</v>
      </c>
      <c r="J222" s="62"/>
      <c r="K222" s="63"/>
      <c r="L222" s="64">
        <f>SUM(L15-L82)</f>
        <v>0</v>
      </c>
      <c r="M222" s="62"/>
      <c r="N222" s="63"/>
      <c r="O222" s="64">
        <f>SUM(O15-O82)</f>
        <v>0</v>
      </c>
      <c r="P222" s="62"/>
      <c r="Q222" s="63"/>
      <c r="R222" s="64">
        <f>SUM(R15-R82)</f>
        <v>0</v>
      </c>
      <c r="S222" s="62"/>
      <c r="T222" s="66"/>
      <c r="U222" s="52"/>
      <c r="V222" s="52"/>
    </row>
    <row r="223" spans="1:22" ht="15" customHeight="1">
      <c r="A223" s="73"/>
      <c r="B223" s="128"/>
      <c r="C223" s="129"/>
      <c r="D223" s="130"/>
      <c r="E223" s="131"/>
      <c r="F223" s="132"/>
      <c r="G223" s="130"/>
      <c r="H223" s="133"/>
      <c r="I223" s="129"/>
      <c r="J223" s="130"/>
      <c r="K223" s="131"/>
      <c r="L223" s="132"/>
      <c r="M223" s="130"/>
      <c r="N223" s="131"/>
      <c r="O223" s="132"/>
      <c r="P223" s="130"/>
      <c r="Q223" s="131"/>
      <c r="R223" s="132"/>
      <c r="S223" s="130"/>
      <c r="T223" s="134"/>
      <c r="U223" s="52"/>
      <c r="V223" s="52"/>
    </row>
    <row r="224" spans="1:22" ht="15" customHeight="1">
      <c r="A224" s="73">
        <v>772800</v>
      </c>
      <c r="B224" s="54" t="s">
        <v>252</v>
      </c>
      <c r="C224" s="125"/>
      <c r="D224" s="78"/>
      <c r="E224" s="34"/>
      <c r="F224" s="148"/>
      <c r="G224" s="78"/>
      <c r="H224" s="92"/>
      <c r="I224" s="125"/>
      <c r="J224" s="78"/>
      <c r="K224" s="34"/>
      <c r="L224" s="148"/>
      <c r="M224" s="78"/>
      <c r="N224" s="34"/>
      <c r="O224" s="83"/>
      <c r="P224" s="78"/>
      <c r="Q224" s="34"/>
      <c r="R224" s="83"/>
      <c r="S224" s="78"/>
      <c r="T224" s="33"/>
      <c r="U224" s="52"/>
      <c r="V224" s="52"/>
    </row>
    <row r="225" spans="1:22" s="90" customFormat="1" ht="15" customHeight="1">
      <c r="A225" s="218" t="s">
        <v>253</v>
      </c>
      <c r="B225" s="219"/>
      <c r="C225" s="84">
        <f aca="true" t="shared" si="115" ref="C225:O225">SUM(C223:C224)</f>
        <v>0</v>
      </c>
      <c r="D225" s="85"/>
      <c r="E225" s="24"/>
      <c r="F225" s="86">
        <f t="shared" si="115"/>
        <v>0</v>
      </c>
      <c r="G225" s="85"/>
      <c r="H225" s="26"/>
      <c r="I225" s="84">
        <f t="shared" si="115"/>
        <v>0</v>
      </c>
      <c r="J225" s="85"/>
      <c r="K225" s="24"/>
      <c r="L225" s="86">
        <f t="shared" si="115"/>
        <v>0</v>
      </c>
      <c r="M225" s="85"/>
      <c r="N225" s="24"/>
      <c r="O225" s="86">
        <f t="shared" si="115"/>
        <v>0</v>
      </c>
      <c r="P225" s="85"/>
      <c r="Q225" s="24"/>
      <c r="R225" s="86">
        <f>SUM(R223:R224)</f>
        <v>0</v>
      </c>
      <c r="S225" s="85"/>
      <c r="T225" s="23"/>
      <c r="U225" s="123"/>
      <c r="V225" s="123"/>
    </row>
    <row r="226" spans="1:22" s="94" customFormat="1" ht="15" customHeight="1">
      <c r="A226" s="73"/>
      <c r="B226" s="54"/>
      <c r="C226" s="91"/>
      <c r="D226" s="78"/>
      <c r="E226" s="34"/>
      <c r="F226" s="83"/>
      <c r="G226" s="78"/>
      <c r="H226" s="92"/>
      <c r="I226" s="91"/>
      <c r="J226" s="78"/>
      <c r="K226" s="34"/>
      <c r="L226" s="83"/>
      <c r="M226" s="78"/>
      <c r="N226" s="34"/>
      <c r="O226" s="83"/>
      <c r="P226" s="78"/>
      <c r="Q226" s="34"/>
      <c r="R226" s="83"/>
      <c r="S226" s="78"/>
      <c r="T226" s="33"/>
      <c r="U226" s="93"/>
      <c r="V226" s="93"/>
    </row>
    <row r="227" spans="1:22" s="94" customFormat="1" ht="20.25">
      <c r="A227" s="73">
        <v>671200</v>
      </c>
      <c r="B227" s="180" t="s">
        <v>254</v>
      </c>
      <c r="C227" s="125"/>
      <c r="D227" s="78"/>
      <c r="E227" s="34"/>
      <c r="F227" s="148"/>
      <c r="G227" s="78"/>
      <c r="H227" s="92"/>
      <c r="I227" s="125"/>
      <c r="J227" s="78"/>
      <c r="K227" s="34"/>
      <c r="L227" s="148"/>
      <c r="M227" s="78"/>
      <c r="N227" s="34"/>
      <c r="O227" s="83"/>
      <c r="P227" s="78"/>
      <c r="Q227" s="34"/>
      <c r="R227" s="83"/>
      <c r="S227" s="78"/>
      <c r="T227" s="33"/>
      <c r="U227" s="93"/>
      <c r="V227" s="93"/>
    </row>
    <row r="228" spans="1:22" s="94" customFormat="1" ht="15" customHeight="1">
      <c r="A228" s="73">
        <v>672000</v>
      </c>
      <c r="B228" s="54" t="s">
        <v>250</v>
      </c>
      <c r="C228" s="125"/>
      <c r="D228" s="78"/>
      <c r="E228" s="34"/>
      <c r="F228" s="148"/>
      <c r="G228" s="78"/>
      <c r="H228" s="92"/>
      <c r="I228" s="125"/>
      <c r="J228" s="78"/>
      <c r="K228" s="34"/>
      <c r="L228" s="148"/>
      <c r="M228" s="78"/>
      <c r="N228" s="34"/>
      <c r="O228" s="83"/>
      <c r="P228" s="78"/>
      <c r="Q228" s="34"/>
      <c r="R228" s="83"/>
      <c r="S228" s="78"/>
      <c r="T228" s="33"/>
      <c r="U228" s="93"/>
      <c r="V228" s="93"/>
    </row>
    <row r="229" spans="1:22" s="90" customFormat="1" ht="15" customHeight="1">
      <c r="A229" s="218" t="s">
        <v>251</v>
      </c>
      <c r="B229" s="219"/>
      <c r="C229" s="84">
        <f aca="true" t="shared" si="116" ref="C229:O229">SUM(C226:C228)</f>
        <v>0</v>
      </c>
      <c r="D229" s="85"/>
      <c r="E229" s="24"/>
      <c r="F229" s="86">
        <f t="shared" si="116"/>
        <v>0</v>
      </c>
      <c r="G229" s="85"/>
      <c r="H229" s="26"/>
      <c r="I229" s="84">
        <f t="shared" si="116"/>
        <v>0</v>
      </c>
      <c r="J229" s="85"/>
      <c r="K229" s="24"/>
      <c r="L229" s="86">
        <f t="shared" si="116"/>
        <v>0</v>
      </c>
      <c r="M229" s="85"/>
      <c r="N229" s="24"/>
      <c r="O229" s="86">
        <f t="shared" si="116"/>
        <v>0</v>
      </c>
      <c r="P229" s="85"/>
      <c r="Q229" s="24"/>
      <c r="R229" s="86">
        <f>SUM(R226:R228)</f>
        <v>0</v>
      </c>
      <c r="S229" s="85"/>
      <c r="T229" s="23"/>
      <c r="U229" s="123"/>
      <c r="V229" s="123"/>
    </row>
    <row r="230" spans="1:22" ht="15" customHeight="1">
      <c r="A230" s="113"/>
      <c r="B230" s="114"/>
      <c r="C230" s="115"/>
      <c r="D230" s="116"/>
      <c r="E230" s="117"/>
      <c r="F230" s="118"/>
      <c r="G230" s="116"/>
      <c r="H230" s="119"/>
      <c r="I230" s="115"/>
      <c r="J230" s="116"/>
      <c r="K230" s="117"/>
      <c r="L230" s="118"/>
      <c r="M230" s="116"/>
      <c r="N230" s="117"/>
      <c r="O230" s="118"/>
      <c r="P230" s="116"/>
      <c r="Q230" s="117"/>
      <c r="R230" s="118"/>
      <c r="S230" s="116"/>
      <c r="T230" s="120"/>
      <c r="U230" s="52"/>
      <c r="V230" s="52"/>
    </row>
    <row r="231" spans="1:22" ht="15" customHeight="1" thickBot="1">
      <c r="A231" s="135"/>
      <c r="B231" s="136" t="s">
        <v>16</v>
      </c>
      <c r="C231" s="137">
        <f aca="true" t="shared" si="117" ref="C231:R231">SUM(C222+C225-C229)</f>
        <v>0</v>
      </c>
      <c r="D231" s="138"/>
      <c r="E231" s="139"/>
      <c r="F231" s="140">
        <f t="shared" si="117"/>
        <v>0</v>
      </c>
      <c r="G231" s="138"/>
      <c r="H231" s="141"/>
      <c r="I231" s="137">
        <f t="shared" si="117"/>
        <v>0</v>
      </c>
      <c r="J231" s="138"/>
      <c r="K231" s="139"/>
      <c r="L231" s="140">
        <f t="shared" si="117"/>
        <v>0</v>
      </c>
      <c r="M231" s="138"/>
      <c r="N231" s="139"/>
      <c r="O231" s="140">
        <f t="shared" si="117"/>
        <v>0</v>
      </c>
      <c r="P231" s="138"/>
      <c r="Q231" s="139"/>
      <c r="R231" s="140">
        <f t="shared" si="117"/>
        <v>0</v>
      </c>
      <c r="S231" s="138"/>
      <c r="T231" s="142"/>
      <c r="U231" s="52"/>
      <c r="V231" s="52"/>
    </row>
    <row r="232" spans="2:22" ht="15" customHeight="1" thickTop="1">
      <c r="B232" s="54"/>
      <c r="C232" s="124"/>
      <c r="D232" s="124"/>
      <c r="E232" s="124"/>
      <c r="F232" s="124"/>
      <c r="G232" s="124"/>
      <c r="H232" s="124"/>
      <c r="I232" s="124"/>
      <c r="J232" s="124"/>
      <c r="K232" s="124"/>
      <c r="L232" s="124"/>
      <c r="M232" s="124"/>
      <c r="N232" s="124"/>
      <c r="O232" s="124"/>
      <c r="P232" s="124"/>
      <c r="Q232" s="124"/>
      <c r="R232" s="124"/>
      <c r="S232" s="124"/>
      <c r="T232" s="124"/>
      <c r="U232" s="52"/>
      <c r="V232" s="52"/>
    </row>
    <row r="233" spans="2:22" s="88" customFormat="1" ht="12.75">
      <c r="B233" s="90" t="s">
        <v>20</v>
      </c>
      <c r="C233" s="143">
        <f>SUM('CR'!B37)</f>
        <v>0</v>
      </c>
      <c r="D233" s="143"/>
      <c r="E233" s="143"/>
      <c r="F233" s="143">
        <f>SUM('CR'!C37)</f>
        <v>0</v>
      </c>
      <c r="G233" s="143"/>
      <c r="H233" s="143"/>
      <c r="I233" s="143">
        <f>SUM('CR'!D37)</f>
        <v>0</v>
      </c>
      <c r="J233" s="143"/>
      <c r="K233" s="143"/>
      <c r="L233" s="143">
        <f>SUM('CR'!E37)</f>
        <v>0</v>
      </c>
      <c r="M233" s="143"/>
      <c r="N233" s="143"/>
      <c r="O233" s="143">
        <f>SUM('CR'!F37)</f>
        <v>0</v>
      </c>
      <c r="P233" s="123"/>
      <c r="Q233" s="123"/>
      <c r="R233" s="143">
        <f>SUM('CR'!G37)</f>
        <v>0</v>
      </c>
      <c r="S233" s="123"/>
      <c r="T233" s="123"/>
      <c r="U233" s="87"/>
      <c r="V233" s="87"/>
    </row>
    <row r="234" spans="1:20" ht="12.75">
      <c r="A234" s="243"/>
      <c r="B234" s="243"/>
      <c r="C234" s="124"/>
      <c r="D234" s="124"/>
      <c r="E234" s="124"/>
      <c r="F234" s="54"/>
      <c r="G234" s="54"/>
      <c r="H234" s="54"/>
      <c r="I234" s="54"/>
      <c r="J234" s="54"/>
      <c r="K234" s="54"/>
      <c r="L234" s="54"/>
      <c r="M234" s="54"/>
      <c r="N234" s="54"/>
      <c r="O234" s="124"/>
      <c r="P234" s="124"/>
      <c r="Q234" s="124"/>
      <c r="R234" s="124"/>
      <c r="S234" s="124"/>
      <c r="T234" s="124"/>
    </row>
    <row r="235" spans="2:20" ht="12.75">
      <c r="B235" s="144" t="s">
        <v>23</v>
      </c>
      <c r="C235" s="54"/>
      <c r="D235" s="54"/>
      <c r="E235" s="54"/>
      <c r="F235" s="54"/>
      <c r="G235" s="54"/>
      <c r="H235" s="54"/>
      <c r="I235" s="54"/>
      <c r="J235" s="54"/>
      <c r="K235" s="54"/>
      <c r="L235" s="54"/>
      <c r="M235" s="54"/>
      <c r="N235" s="54"/>
      <c r="O235" s="124"/>
      <c r="P235" s="124"/>
      <c r="Q235" s="124"/>
      <c r="R235" s="124"/>
      <c r="S235" s="124"/>
      <c r="T235" s="124"/>
    </row>
    <row r="236" spans="2:20" ht="12.75">
      <c r="B236" s="145" t="s">
        <v>61</v>
      </c>
      <c r="C236" s="54"/>
      <c r="D236" s="54"/>
      <c r="E236" s="54"/>
      <c r="F236" s="54"/>
      <c r="G236" s="54"/>
      <c r="H236" s="54"/>
      <c r="I236" s="54"/>
      <c r="J236" s="54"/>
      <c r="K236" s="54"/>
      <c r="L236" s="54"/>
      <c r="M236" s="54"/>
      <c r="N236" s="54"/>
      <c r="O236" s="124"/>
      <c r="P236" s="124"/>
      <c r="Q236" s="124"/>
      <c r="R236" s="124"/>
      <c r="S236" s="124"/>
      <c r="T236" s="124"/>
    </row>
    <row r="237" spans="2:20" ht="12.75">
      <c r="B237" s="146" t="s">
        <v>60</v>
      </c>
      <c r="C237" s="54"/>
      <c r="D237" s="54"/>
      <c r="E237" s="54"/>
      <c r="F237" s="54"/>
      <c r="G237" s="54"/>
      <c r="H237" s="54"/>
      <c r="I237" s="54"/>
      <c r="J237" s="54"/>
      <c r="K237" s="54"/>
      <c r="L237" s="54"/>
      <c r="M237" s="54"/>
      <c r="N237" s="54"/>
      <c r="O237" s="124"/>
      <c r="P237" s="124"/>
      <c r="Q237" s="124"/>
      <c r="R237" s="124"/>
      <c r="S237" s="124"/>
      <c r="T237" s="124"/>
    </row>
    <row r="238" spans="2:20" ht="12.75">
      <c r="B238" s="54"/>
      <c r="C238" s="54"/>
      <c r="D238" s="54"/>
      <c r="E238" s="54"/>
      <c r="F238" s="54"/>
      <c r="G238" s="54"/>
      <c r="H238" s="54"/>
      <c r="I238" s="54"/>
      <c r="J238" s="54"/>
      <c r="K238" s="54"/>
      <c r="L238" s="54"/>
      <c r="M238" s="54"/>
      <c r="N238" s="54"/>
      <c r="O238" s="124"/>
      <c r="P238" s="124"/>
      <c r="Q238" s="124"/>
      <c r="R238" s="124"/>
      <c r="S238" s="124"/>
      <c r="T238" s="124"/>
    </row>
  </sheetData>
  <mergeCells count="55">
    <mergeCell ref="A117:B117"/>
    <mergeCell ref="D95:D98"/>
    <mergeCell ref="A234:B234"/>
    <mergeCell ref="A135:B135"/>
    <mergeCell ref="A229:B229"/>
    <mergeCell ref="A200:B200"/>
    <mergeCell ref="A174:B174"/>
    <mergeCell ref="A166:B166"/>
    <mergeCell ref="A220:B220"/>
    <mergeCell ref="A225:B225"/>
    <mergeCell ref="A215:B215"/>
    <mergeCell ref="A210:B210"/>
    <mergeCell ref="A4:R4"/>
    <mergeCell ref="A8:B9"/>
    <mergeCell ref="A49:B49"/>
    <mergeCell ref="L9:N9"/>
    <mergeCell ref="I9:K9"/>
    <mergeCell ref="F9:H9"/>
    <mergeCell ref="C9:E9"/>
    <mergeCell ref="C8:N8"/>
    <mergeCell ref="A11:B11"/>
    <mergeCell ref="A10:B10"/>
    <mergeCell ref="O9:Q9"/>
    <mergeCell ref="O8:T8"/>
    <mergeCell ref="R9:T9"/>
    <mergeCell ref="N95:N98"/>
    <mergeCell ref="K95:K98"/>
    <mergeCell ref="H95:H98"/>
    <mergeCell ref="E95:E98"/>
    <mergeCell ref="P95:P98"/>
    <mergeCell ref="M95:M98"/>
    <mergeCell ref="J95:J98"/>
    <mergeCell ref="G95:G98"/>
    <mergeCell ref="A79:B79"/>
    <mergeCell ref="A41:B41"/>
    <mergeCell ref="A12:B12"/>
    <mergeCell ref="A15:B15"/>
    <mergeCell ref="A57:B57"/>
    <mergeCell ref="A69:B69"/>
    <mergeCell ref="A66:B66"/>
    <mergeCell ref="N110:N115"/>
    <mergeCell ref="K110:K115"/>
    <mergeCell ref="D110:D115"/>
    <mergeCell ref="E110:E115"/>
    <mergeCell ref="G110:G115"/>
    <mergeCell ref="H110:H115"/>
    <mergeCell ref="J110:J115"/>
    <mergeCell ref="M110:M115"/>
    <mergeCell ref="T110:T115"/>
    <mergeCell ref="Q110:Q115"/>
    <mergeCell ref="P110:P115"/>
    <mergeCell ref="S110:S115"/>
    <mergeCell ref="T95:T98"/>
    <mergeCell ref="S95:S98"/>
    <mergeCell ref="Q95:Q98"/>
  </mergeCells>
  <printOptions horizontalCentered="1"/>
  <pageMargins left="0.17" right="0.17" top="0.54" bottom="0.51" header="0.1968503937007874" footer="0.1968503937007874"/>
  <pageSetup fitToHeight="2" fitToWidth="1" horizontalDpi="600" verticalDpi="600" orientation="portrait" paperSize="8" scale="98" r:id="rId3"/>
  <headerFooter alignWithMargins="0">
    <oddFooter>&amp;L&amp;6&amp;D&amp;C&amp;6&amp;P / &amp;N&amp;R&amp;6&amp;F /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topLeftCell="A1"/>
  </sheetViews>
  <sheetFormatPr defaultColWidth="11.421875" defaultRowHeight="12.7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38.25">
      <c r="B1" s="6" t="s">
        <v>45</v>
      </c>
      <c r="C1" s="6"/>
      <c r="D1" s="10"/>
      <c r="E1" s="10"/>
      <c r="F1" s="10"/>
    </row>
    <row r="2" spans="2:6" ht="12.75">
      <c r="B2" s="6" t="s">
        <v>46</v>
      </c>
      <c r="C2" s="6"/>
      <c r="D2" s="10"/>
      <c r="E2" s="10"/>
      <c r="F2" s="10"/>
    </row>
    <row r="3" spans="2:6" ht="12.75">
      <c r="B3" s="7"/>
      <c r="C3" s="7"/>
      <c r="D3" s="11"/>
      <c r="E3" s="11"/>
      <c r="F3" s="11"/>
    </row>
    <row r="4" spans="2:6" ht="89.25">
      <c r="B4" s="7" t="s">
        <v>47</v>
      </c>
      <c r="C4" s="7"/>
      <c r="D4" s="11"/>
      <c r="E4" s="11"/>
      <c r="F4" s="11"/>
    </row>
    <row r="5" spans="2:6" ht="12.75">
      <c r="B5" s="7"/>
      <c r="C5" s="7"/>
      <c r="D5" s="11"/>
      <c r="E5" s="11"/>
      <c r="F5" s="11"/>
    </row>
    <row r="6" spans="2:6" ht="38.25">
      <c r="B6" s="6" t="s">
        <v>48</v>
      </c>
      <c r="C6" s="6"/>
      <c r="D6" s="10"/>
      <c r="E6" s="10" t="s">
        <v>49</v>
      </c>
      <c r="F6" s="10" t="s">
        <v>50</v>
      </c>
    </row>
    <row r="7" spans="2:6" ht="13.5" thickBot="1">
      <c r="B7" s="7"/>
      <c r="C7" s="7"/>
      <c r="D7" s="11"/>
      <c r="E7" s="11"/>
      <c r="F7" s="11"/>
    </row>
    <row r="8" spans="2:6" ht="64.5" thickBot="1">
      <c r="B8" s="8" t="s">
        <v>51</v>
      </c>
      <c r="C8" s="9"/>
      <c r="D8" s="12"/>
      <c r="E8" s="12">
        <v>7</v>
      </c>
      <c r="F8" s="13" t="s">
        <v>52</v>
      </c>
    </row>
    <row r="9" spans="2:6" ht="12.75">
      <c r="B9" s="7"/>
      <c r="C9" s="7"/>
      <c r="D9" s="11"/>
      <c r="E9" s="11"/>
      <c r="F9" s="11"/>
    </row>
    <row r="10" spans="2:6" ht="12.75">
      <c r="B10" s="7"/>
      <c r="C10" s="7"/>
      <c r="D10" s="11"/>
      <c r="E10" s="11"/>
      <c r="F10" s="1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Udogec 44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c:creator>
  <cp:keywords/>
  <dc:description/>
  <cp:lastModifiedBy>Caroline Robelin</cp:lastModifiedBy>
  <cp:lastPrinted>2014-11-20T12:17:58Z</cp:lastPrinted>
  <dcterms:created xsi:type="dcterms:W3CDTF">2003-12-17T14:24:04Z</dcterms:created>
  <dcterms:modified xsi:type="dcterms:W3CDTF">2023-10-26T12:36:53Z</dcterms:modified>
  <cp:category/>
  <cp:version/>
  <cp:contentType/>
  <cp:contentStatus/>
</cp:coreProperties>
</file>